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Password="DFFA" lockStructure="1"/>
  <bookViews>
    <workbookView windowWidth="18468" windowHeight="9300"/>
  </bookViews>
  <sheets>
    <sheet name="LPR利息计算器" sheetId="5" r:id="rId1"/>
    <sheet name="计算明细" sheetId="7" r:id="rId2"/>
    <sheet name="计算明细0" sheetId="6" state="hidden" r:id="rId3"/>
    <sheet name="LPR" sheetId="4" state="hidden" r:id="rId4"/>
    <sheet name="Sheet1" sheetId="8" state="hidden" r:id="rId5"/>
    <sheet name="Sheet2" sheetId="9" state="hidden" r:id="rId6"/>
  </sheets>
  <definedNames>
    <definedName name="lpr.aspx?chnl_cdrate" localSheetId="3">LPR!$A$3:$C$94</definedName>
    <definedName name="_xlnm.Print_Titles" localSheetId="1">计算明细!$1:$4</definedName>
  </definedNames>
  <calcPr calcId="144525"/>
</workbook>
</file>

<file path=xl/connections.xml><?xml version="1.0" encoding="utf-8"?>
<connections xmlns="http://schemas.openxmlformats.org/spreadsheetml/2006/main">
  <connection id="1" name="连接4" type="4" refreshOnLoad="1" background="1" refreshedVersion="2" saveData="1">
    <webPr parsePre="1" consecutive="1" xl2000="1" url="http://0532law.top/2020/06/10/lpr001" htmlTables="1"/>
  </connection>
</connections>
</file>

<file path=xl/sharedStrings.xml><?xml version="1.0" encoding="utf-8"?>
<sst xmlns="http://schemas.openxmlformats.org/spreadsheetml/2006/main" count="56" uniqueCount="42">
  <si>
    <t>LPR利息计算器1.0</t>
  </si>
  <si>
    <t>法律文书生效日：</t>
  </si>
  <si>
    <t>开始日期：</t>
  </si>
  <si>
    <t>年</t>
  </si>
  <si>
    <t>月</t>
  </si>
  <si>
    <t>日</t>
  </si>
  <si>
    <t>计算截止日：</t>
  </si>
  <si>
    <t>截止日期：</t>
  </si>
  <si>
    <t>生效文书金额：</t>
  </si>
  <si>
    <t>计算标的：</t>
  </si>
  <si>
    <t>生效文书金额大写：</t>
  </si>
  <si>
    <r>
      <rPr>
        <b/>
        <sz val="12"/>
        <color theme="1"/>
        <rFont val="宋体"/>
        <charset val="134"/>
      </rPr>
      <t>适用利率</t>
    </r>
    <r>
      <rPr>
        <b/>
        <sz val="9"/>
        <color theme="1"/>
        <rFont val="宋体"/>
        <charset val="134"/>
      </rPr>
      <t>（自动选择）</t>
    </r>
    <r>
      <rPr>
        <b/>
        <sz val="12"/>
        <color theme="1"/>
        <rFont val="宋体"/>
        <charset val="134"/>
      </rPr>
      <t>：</t>
    </r>
  </si>
  <si>
    <r>
      <rPr>
        <sz val="11"/>
        <color theme="1"/>
        <rFont val="黑体"/>
        <charset val="134"/>
      </rPr>
      <t>适用利率</t>
    </r>
    <r>
      <rPr>
        <sz val="11"/>
        <color theme="1"/>
        <rFont val="黑体"/>
        <charset val="134"/>
      </rPr>
      <t>：</t>
    </r>
  </si>
  <si>
    <t>选择LPR倍数</t>
  </si>
  <si>
    <t>倍</t>
  </si>
  <si>
    <t>计算结果：</t>
  </si>
  <si>
    <t>选择每年天数</t>
  </si>
  <si>
    <t>天</t>
  </si>
  <si>
    <t>计算结果大写：</t>
  </si>
  <si>
    <t>注：每行的计算公式：
利息=计算标的×每期天数×LPR利率×LPR倍数÷每年天数</t>
  </si>
  <si>
    <t>公众号：诉讼助手      小程序：诉讼助手</t>
  </si>
  <si>
    <t>利息明细表</t>
  </si>
  <si>
    <t>LPR倍数：</t>
  </si>
  <si>
    <t>开始时间：</t>
  </si>
  <si>
    <t>截止时间：</t>
  </si>
  <si>
    <t>合计天数：</t>
  </si>
  <si>
    <t>xuhao</t>
  </si>
  <si>
    <t>每期开始日</t>
  </si>
  <si>
    <t>每期截止日</t>
  </si>
  <si>
    <t>每期天数</t>
  </si>
  <si>
    <t>利息/元</t>
  </si>
  <si>
    <t>LPR发布日期</t>
  </si>
  <si>
    <t>天数</t>
  </si>
  <si>
    <t>利息</t>
  </si>
  <si>
    <t>1年</t>
  </si>
  <si>
    <t>5年</t>
  </si>
  <si>
    <t>发布日期</t>
  </si>
  <si>
    <t>1Y(%)</t>
  </si>
  <si>
    <t>5Y(%)</t>
  </si>
  <si>
    <t>法律文书生效日</t>
  </si>
  <si>
    <t>计算截止日</t>
  </si>
  <si>
    <t>标的</t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</si>
</sst>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&quot;倍&quot;"/>
    <numFmt numFmtId="177" formatCode="\¥#,##0.00;\¥\-#,##0.00"/>
    <numFmt numFmtId="178" formatCode="yyyy\-mm\-dd;@"/>
    <numFmt numFmtId="179" formatCode="0.00_);[Red]\(0.00\)"/>
    <numFmt numFmtId="180" formatCode="0.00_ "/>
    <numFmt numFmtId="181" formatCode="0.00&quot;元&quot;"/>
    <numFmt numFmtId="182" formatCode="#,##0.00_ "/>
    <numFmt numFmtId="183" formatCode="0&quot;天&quot;"/>
    <numFmt numFmtId="184" formatCode="[$-F800]dddd\,\ mmmm\ dd\,\ yyyy"/>
  </numFmts>
  <fonts count="48">
    <font>
      <sz val="11"/>
      <color theme="1"/>
      <name val="等线"/>
      <charset val="134"/>
      <scheme val="minor"/>
    </font>
    <font>
      <b/>
      <sz val="9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9"/>
      <color rgb="FFFF00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9"/>
      <color rgb="FFFF0000"/>
      <name val="等线"/>
      <charset val="134"/>
      <scheme val="minor"/>
    </font>
    <font>
      <sz val="8"/>
      <color theme="1"/>
      <name val="等线"/>
      <charset val="134"/>
      <scheme val="minor"/>
    </font>
    <font>
      <b/>
      <sz val="12"/>
      <color theme="1"/>
      <name val="宋体"/>
      <charset val="134"/>
    </font>
    <font>
      <b/>
      <sz val="8"/>
      <color theme="1"/>
      <name val="宋体"/>
      <charset val="134"/>
    </font>
    <font>
      <b/>
      <sz val="9"/>
      <color theme="1"/>
      <name val="宋体"/>
      <charset val="134"/>
    </font>
    <font>
      <sz val="8"/>
      <color theme="1"/>
      <name val="宋体"/>
      <charset val="134"/>
    </font>
    <font>
      <b/>
      <sz val="8"/>
      <color rgb="FFFF0000"/>
      <name val="宋体"/>
      <charset val="134"/>
    </font>
    <font>
      <sz val="18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b/>
      <sz val="16"/>
      <color theme="5"/>
      <name val="黑体"/>
      <charset val="134"/>
    </font>
    <font>
      <b/>
      <sz val="14"/>
      <color rgb="FF0070C0"/>
      <name val="黑体"/>
      <charset val="134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b/>
      <sz val="12"/>
      <color rgb="FFFF0000"/>
      <name val="宋体"/>
      <charset val="134"/>
    </font>
    <font>
      <b/>
      <sz val="10"/>
      <color rgb="FF00B050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等线"/>
      <charset val="134"/>
      <scheme val="minor"/>
    </font>
    <font>
      <b/>
      <sz val="11"/>
      <color rgb="FFFF0000"/>
      <name val="宋体"/>
      <charset val="134"/>
    </font>
    <font>
      <sz val="11"/>
      <color rgb="FFFF0000"/>
      <name val="黑体"/>
      <charset val="134"/>
    </font>
    <font>
      <sz val="12"/>
      <color rgb="FFFF0000"/>
      <name val="黑体"/>
      <charset val="134"/>
    </font>
    <font>
      <u/>
      <sz val="12"/>
      <color rgb="FF7030A0"/>
      <name val="宋体"/>
      <charset val="134"/>
    </font>
    <font>
      <sz val="9"/>
      <color rgb="FF00B050"/>
      <name val="等线"/>
      <charset val="134"/>
      <scheme val="minor"/>
    </font>
    <font>
      <sz val="8"/>
      <color theme="10"/>
      <name val="黑体"/>
      <charset val="134"/>
    </font>
    <font>
      <b/>
      <sz val="9"/>
      <color rgb="FF00B05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theme="0"/>
      </right>
      <top style="medium">
        <color auto="1"/>
      </top>
      <bottom style="thick">
        <color theme="0"/>
      </bottom>
      <diagonal/>
    </border>
    <border>
      <left style="medium">
        <color auto="1"/>
      </left>
      <right/>
      <top style="medium">
        <color auto="1"/>
      </top>
      <bottom style="thick">
        <color theme="0"/>
      </bottom>
      <diagonal/>
    </border>
    <border>
      <left/>
      <right/>
      <top style="medium">
        <color auto="1"/>
      </top>
      <bottom style="thick">
        <color theme="0"/>
      </bottom>
      <diagonal/>
    </border>
    <border>
      <left/>
      <right style="thick">
        <color theme="0"/>
      </right>
      <top style="medium">
        <color auto="1"/>
      </top>
      <bottom style="thick">
        <color theme="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41" fillId="18" borderId="15" applyNumberFormat="0" applyAlignment="0" applyProtection="0">
      <alignment vertical="center"/>
    </xf>
    <xf numFmtId="0" fontId="42" fillId="18" borderId="11" applyNumberFormat="0" applyAlignment="0" applyProtection="0">
      <alignment vertical="center"/>
    </xf>
    <xf numFmtId="0" fontId="43" fillId="19" borderId="16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179" fontId="2" fillId="0" borderId="0" xfId="0" applyNumberFormat="1" applyFont="1" applyAlignment="1">
      <alignment horizontal="center" vertical="center"/>
    </xf>
    <xf numFmtId="180" fontId="2" fillId="0" borderId="0" xfId="0" applyNumberFormat="1" applyFont="1">
      <alignment vertical="center"/>
    </xf>
    <xf numFmtId="178" fontId="2" fillId="0" borderId="0" xfId="0" applyNumberFormat="1" applyFont="1">
      <alignment vertical="center"/>
    </xf>
    <xf numFmtId="0" fontId="2" fillId="0" borderId="0" xfId="0" applyFont="1">
      <alignment vertical="center"/>
    </xf>
    <xf numFmtId="178" fontId="2" fillId="2" borderId="1" xfId="0" applyNumberFormat="1" applyFont="1" applyFill="1" applyBorder="1" applyAlignment="1">
      <alignment horizontal="center" vertical="center"/>
    </xf>
    <xf numFmtId="180" fontId="2" fillId="2" borderId="1" xfId="0" applyNumberFormat="1" applyFont="1" applyFill="1" applyBorder="1">
      <alignment vertical="center"/>
    </xf>
    <xf numFmtId="0" fontId="2" fillId="0" borderId="0" xfId="0" applyNumberFormat="1" applyFont="1">
      <alignment vertical="center"/>
    </xf>
    <xf numFmtId="180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4" fontId="2" fillId="0" borderId="0" xfId="0" applyNumberFormat="1" applyFont="1">
      <alignment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2" fillId="2" borderId="0" xfId="0" applyFont="1" applyFill="1">
      <alignment vertical="center"/>
    </xf>
    <xf numFmtId="14" fontId="1" fillId="0" borderId="0" xfId="0" applyNumberFormat="1" applyFont="1" applyAlignment="1">
      <alignment horizontal="center" vertical="center"/>
    </xf>
    <xf numFmtId="182" fontId="1" fillId="0" borderId="0" xfId="0" applyNumberFormat="1" applyFont="1" applyAlignment="1">
      <alignment horizontal="center" vertical="center"/>
    </xf>
    <xf numFmtId="184" fontId="2" fillId="0" borderId="0" xfId="0" applyNumberFormat="1" applyFont="1" applyAlignment="1">
      <alignment horizontal="center" vertical="center"/>
    </xf>
    <xf numFmtId="179" fontId="2" fillId="0" borderId="0" xfId="0" applyNumberFormat="1" applyFont="1">
      <alignment vertical="center"/>
    </xf>
    <xf numFmtId="184" fontId="4" fillId="0" borderId="0" xfId="0" applyNumberFormat="1" applyFont="1" applyAlignment="1">
      <alignment horizontal="center" vertical="center"/>
    </xf>
    <xf numFmtId="184" fontId="1" fillId="0" borderId="1" xfId="0" applyNumberFormat="1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84" fontId="2" fillId="0" borderId="1" xfId="0" applyNumberFormat="1" applyFont="1" applyBorder="1" applyAlignment="1">
      <alignment horizontal="center" vertical="center"/>
    </xf>
    <xf numFmtId="18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80" fontId="5" fillId="3" borderId="1" xfId="0" applyNumberFormat="1" applyFont="1" applyFill="1" applyBorder="1">
      <alignment vertical="center"/>
    </xf>
    <xf numFmtId="0" fontId="6" fillId="0" borderId="0" xfId="0" applyFont="1">
      <alignment vertical="center"/>
    </xf>
    <xf numFmtId="184" fontId="7" fillId="0" borderId="0" xfId="0" applyNumberFormat="1" applyFont="1" applyAlignment="1">
      <alignment horizontal="center" vertical="center"/>
    </xf>
    <xf numFmtId="184" fontId="8" fillId="0" borderId="0" xfId="0" applyNumberFormat="1" applyFont="1" applyAlignment="1">
      <alignment horizontal="right" vertical="center"/>
    </xf>
    <xf numFmtId="181" fontId="8" fillId="0" borderId="0" xfId="0" applyNumberFormat="1" applyFont="1" applyAlignment="1">
      <alignment horizontal="left" vertical="center"/>
    </xf>
    <xf numFmtId="181" fontId="8" fillId="0" borderId="0" xfId="0" applyNumberFormat="1" applyFont="1" applyAlignment="1">
      <alignment horizontal="right" vertical="center"/>
    </xf>
    <xf numFmtId="176" fontId="8" fillId="0" borderId="0" xfId="0" applyNumberFormat="1" applyFont="1" applyAlignment="1">
      <alignment horizontal="left" vertical="center"/>
    </xf>
    <xf numFmtId="184" fontId="8" fillId="0" borderId="0" xfId="0" applyNumberFormat="1" applyFont="1" applyAlignment="1">
      <alignment horizontal="left" vertical="center"/>
    </xf>
    <xf numFmtId="183" fontId="8" fillId="0" borderId="0" xfId="0" applyNumberFormat="1" applyFont="1" applyAlignment="1">
      <alignment horizontal="left" vertical="center"/>
    </xf>
    <xf numFmtId="184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18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80" fontId="11" fillId="0" borderId="0" xfId="0" applyNumberFormat="1" applyFont="1">
      <alignment vertical="center"/>
    </xf>
    <xf numFmtId="180" fontId="10" fillId="0" borderId="0" xfId="0" applyNumberFormat="1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5" fillId="5" borderId="0" xfId="0" applyFont="1" applyFill="1" applyAlignment="1" applyProtection="1">
      <alignment horizontal="center" vertical="center"/>
      <protection hidden="1"/>
    </xf>
    <xf numFmtId="0" fontId="7" fillId="6" borderId="3" xfId="0" applyFont="1" applyFill="1" applyBorder="1" applyAlignment="1">
      <alignment horizontal="left" vertical="center"/>
    </xf>
    <xf numFmtId="14" fontId="7" fillId="7" borderId="3" xfId="0" applyNumberFormat="1" applyFont="1" applyFill="1" applyBorder="1" applyAlignment="1" applyProtection="1">
      <alignment horizontal="center" vertical="center"/>
      <protection locked="0"/>
    </xf>
    <xf numFmtId="0" fontId="16" fillId="5" borderId="0" xfId="0" applyFont="1" applyFill="1" applyAlignment="1" applyProtection="1">
      <alignment horizontal="center" vertical="center"/>
      <protection hidden="1"/>
    </xf>
    <xf numFmtId="0" fontId="17" fillId="6" borderId="4" xfId="0" applyFont="1" applyFill="1" applyBorder="1" applyAlignment="1" applyProtection="1">
      <alignment horizontal="center" vertical="center"/>
      <protection locked="0" hidden="1"/>
    </xf>
    <xf numFmtId="0" fontId="17" fillId="5" borderId="0" xfId="0" applyFont="1" applyFill="1" applyAlignment="1" applyProtection="1">
      <alignment horizontal="center" vertical="center"/>
      <protection hidden="1"/>
    </xf>
    <xf numFmtId="0" fontId="4" fillId="5" borderId="0" xfId="0" applyFont="1" applyFill="1" applyAlignment="1" applyProtection="1">
      <alignment horizontal="center" vertical="center"/>
      <protection hidden="1"/>
    </xf>
    <xf numFmtId="177" fontId="18" fillId="7" borderId="3" xfId="0" applyNumberFormat="1" applyFont="1" applyFill="1" applyBorder="1" applyAlignment="1" applyProtection="1">
      <alignment horizontal="right" vertical="center"/>
      <protection locked="0"/>
    </xf>
    <xf numFmtId="181" fontId="17" fillId="6" borderId="5" xfId="0" applyNumberFormat="1" applyFont="1" applyFill="1" applyBorder="1" applyAlignment="1" applyProtection="1">
      <alignment horizontal="left" vertical="center"/>
      <protection locked="0" hidden="1"/>
    </xf>
    <xf numFmtId="181" fontId="17" fillId="6" borderId="6" xfId="0" applyNumberFormat="1" applyFont="1" applyFill="1" applyBorder="1" applyAlignment="1" applyProtection="1">
      <alignment horizontal="left" vertical="center"/>
      <protection locked="0" hidden="1"/>
    </xf>
    <xf numFmtId="181" fontId="17" fillId="6" borderId="7" xfId="0" applyNumberFormat="1" applyFont="1" applyFill="1" applyBorder="1" applyAlignment="1" applyProtection="1">
      <alignment horizontal="left" vertical="center"/>
      <protection locked="0" hidden="1"/>
    </xf>
    <xf numFmtId="0" fontId="7" fillId="0" borderId="3" xfId="0" applyFont="1" applyBorder="1" applyAlignment="1">
      <alignment horizontal="left" vertical="center"/>
    </xf>
    <xf numFmtId="0" fontId="19" fillId="0" borderId="3" xfId="0" applyFont="1" applyBorder="1" applyAlignment="1">
      <alignment horizontal="right" vertical="center"/>
    </xf>
    <xf numFmtId="0" fontId="20" fillId="6" borderId="3" xfId="0" applyFont="1" applyFill="1" applyBorder="1" applyAlignment="1">
      <alignment horizontal="center" vertical="center" wrapText="1"/>
    </xf>
    <xf numFmtId="0" fontId="21" fillId="5" borderId="0" xfId="0" applyFont="1" applyFill="1" applyAlignment="1" applyProtection="1">
      <alignment horizontal="left" vertical="center"/>
      <protection hidden="1"/>
    </xf>
    <xf numFmtId="0" fontId="22" fillId="2" borderId="0" xfId="0" applyFont="1" applyFill="1" applyAlignment="1" applyProtection="1">
      <alignment horizontal="right" vertical="center"/>
      <protection hidden="1"/>
    </xf>
    <xf numFmtId="0" fontId="16" fillId="6" borderId="4" xfId="0" applyFont="1" applyFill="1" applyBorder="1" applyAlignment="1" applyProtection="1">
      <alignment horizontal="center" vertical="center"/>
      <protection locked="0" hidden="1"/>
    </xf>
    <xf numFmtId="180" fontId="7" fillId="0" borderId="3" xfId="0" applyNumberFormat="1" applyFont="1" applyBorder="1" applyAlignment="1">
      <alignment horizontal="left" vertical="center"/>
    </xf>
    <xf numFmtId="177" fontId="18" fillId="0" borderId="3" xfId="0" applyNumberFormat="1" applyFont="1" applyBorder="1" applyAlignment="1">
      <alignment horizontal="right" vertical="center"/>
    </xf>
    <xf numFmtId="0" fontId="4" fillId="5" borderId="0" xfId="0" applyFont="1" applyFill="1" applyAlignment="1" applyProtection="1">
      <alignment horizontal="left" vertical="center"/>
      <protection hidden="1"/>
    </xf>
    <xf numFmtId="0" fontId="22" fillId="2" borderId="0" xfId="0" applyFont="1" applyFill="1" applyAlignment="1" applyProtection="1">
      <alignment horizontal="center" vertical="center"/>
      <protection hidden="1"/>
    </xf>
    <xf numFmtId="180" fontId="23" fillId="5" borderId="0" xfId="0" applyNumberFormat="1" applyFont="1" applyFill="1" applyAlignment="1" applyProtection="1">
      <alignment horizontal="center" vertical="center"/>
      <protection hidden="1"/>
    </xf>
    <xf numFmtId="181" fontId="24" fillId="5" borderId="0" xfId="0" applyNumberFormat="1" applyFont="1" applyFill="1" applyAlignment="1" applyProtection="1">
      <alignment horizontal="left" vertical="center"/>
      <protection hidden="1"/>
    </xf>
    <xf numFmtId="0" fontId="25" fillId="6" borderId="8" xfId="10" applyFont="1" applyFill="1" applyBorder="1" applyAlignment="1" applyProtection="1">
      <alignment horizontal="center" vertical="center"/>
    </xf>
    <xf numFmtId="0" fontId="24" fillId="5" borderId="0" xfId="0" applyFont="1" applyFill="1" applyAlignment="1" applyProtection="1">
      <alignment horizontal="center" vertical="center"/>
      <protection hidden="1"/>
    </xf>
    <xf numFmtId="0" fontId="3" fillId="0" borderId="9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7" fillId="5" borderId="0" xfId="10" applyFont="1" applyFill="1" applyBorder="1" applyAlignment="1" applyProtection="1">
      <alignment horizontal="left" vertical="center" wrapText="1"/>
      <protection hidden="1"/>
    </xf>
    <xf numFmtId="0" fontId="26" fillId="0" borderId="0" xfId="0" applyFont="1" applyAlignment="1">
      <alignment vertical="center" wrapText="1"/>
    </xf>
    <xf numFmtId="0" fontId="26" fillId="0" borderId="0" xfId="0" applyFont="1">
      <alignment vertical="center"/>
    </xf>
    <xf numFmtId="14" fontId="28" fillId="8" borderId="0" xfId="27" applyNumberFormat="1" applyFont="1" applyBorder="1" applyAlignment="1" applyProtection="1">
      <alignment horizontal="center" vertical="center" wrapText="1"/>
      <protection hidden="1"/>
    </xf>
    <xf numFmtId="184" fontId="17" fillId="5" borderId="0" xfId="0" applyNumberFormat="1" applyFont="1" applyFill="1" applyAlignment="1" applyProtection="1">
      <alignment horizontal="left" vertical="center"/>
      <protection hidden="1"/>
    </xf>
    <xf numFmtId="0" fontId="17" fillId="5" borderId="0" xfId="0" applyFont="1" applyFill="1" applyProtection="1">
      <alignment vertical="center"/>
      <protection locked="0" hidden="1"/>
    </xf>
    <xf numFmtId="0" fontId="16" fillId="5" borderId="0" xfId="0" applyFont="1" applyFill="1" applyProtection="1">
      <alignment vertical="center"/>
      <protection locked="0" hidden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onnections" Target="connections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5745;&#31639;&#26126;&#32454;!A1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7620</xdr:colOff>
      <xdr:row>0</xdr:row>
      <xdr:rowOff>494665</xdr:rowOff>
    </xdr:to>
    <xdr:sp>
      <xdr:nvSpPr>
        <xdr:cNvPr id="3" name="任意多边形 3"/>
        <xdr:cNvSpPr/>
      </xdr:nvSpPr>
      <xdr:spPr>
        <a:xfrm>
          <a:off x="0" y="0"/>
          <a:ext cx="3954780" cy="494665"/>
        </a:xfrm>
        <a:custGeom>
          <a:avLst/>
          <a:gdLst>
            <a:gd name="connsiteX0" fmla="*/ 0 w 12742"/>
            <a:gd name="connsiteY0" fmla="*/ 78 h 2470"/>
            <a:gd name="connsiteX1" fmla="*/ 78 w 12742"/>
            <a:gd name="connsiteY1" fmla="*/ 0 h 2470"/>
            <a:gd name="connsiteX2" fmla="*/ 12664 w 12742"/>
            <a:gd name="connsiteY2" fmla="*/ 0 h 2470"/>
            <a:gd name="connsiteX3" fmla="*/ 12742 w 12742"/>
            <a:gd name="connsiteY3" fmla="*/ 78 h 2470"/>
            <a:gd name="connsiteX4" fmla="*/ 12742 w 12742"/>
            <a:gd name="connsiteY4" fmla="*/ 2470 h 2470"/>
            <a:gd name="connsiteX5" fmla="*/ 0 w 12742"/>
            <a:gd name="connsiteY5" fmla="*/ 2470 h 2470"/>
            <a:gd name="connsiteX6" fmla="*/ 0 w 12742"/>
            <a:gd name="connsiteY6" fmla="*/ 78 h 247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2742" h="2470">
              <a:moveTo>
                <a:pt x="0" y="78"/>
              </a:moveTo>
              <a:cubicBezTo>
                <a:pt x="0" y="35"/>
                <a:pt x="35" y="0"/>
                <a:pt x="78" y="0"/>
              </a:cubicBezTo>
              <a:lnTo>
                <a:pt x="12664" y="0"/>
              </a:lnTo>
              <a:cubicBezTo>
                <a:pt x="12707" y="0"/>
                <a:pt x="12742" y="35"/>
                <a:pt x="12742" y="78"/>
              </a:cubicBezTo>
              <a:lnTo>
                <a:pt x="12742" y="2470"/>
              </a:lnTo>
              <a:lnTo>
                <a:pt x="0" y="2470"/>
              </a:lnTo>
              <a:lnTo>
                <a:pt x="0" y="78"/>
              </a:lnTo>
              <a:close/>
            </a:path>
          </a:pathLst>
        </a:custGeom>
        <a:gradFill>
          <a:gsLst>
            <a:gs pos="45000">
              <a:srgbClr val="88CBCC"/>
            </a:gs>
            <a:gs pos="0">
              <a:srgbClr val="ADDBDC"/>
            </a:gs>
            <a:gs pos="100000">
              <a:srgbClr val="62BBBB"/>
            </a:gs>
          </a:gsLst>
          <a:path path="circle">
            <a:fillToRect l="50000" t="50000" r="50000" b="50000"/>
          </a:path>
          <a:tileRect/>
        </a:gra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800" b="1">
              <a:solidFill>
                <a:srgbClr val="FF0000"/>
              </a:solidFill>
              <a:latin typeface="黑体" panose="02010609060101010101" pitchFamily="49" charset="-122"/>
              <a:ea typeface="黑体" panose="02010609060101010101" pitchFamily="49" charset="-122"/>
            </a:rPr>
            <a:t>LPR</a:t>
          </a:r>
          <a:r>
            <a:rPr lang="zh-CN" altLang="en-US" sz="1800" b="1">
              <a:solidFill>
                <a:srgbClr val="FF0000"/>
              </a:solidFill>
              <a:latin typeface="黑体" panose="02010609060101010101" pitchFamily="49" charset="-122"/>
              <a:ea typeface="黑体" panose="02010609060101010101" pitchFamily="49" charset="-122"/>
            </a:rPr>
            <a:t>利息计算器 </a:t>
          </a:r>
          <a:r>
            <a:rPr lang="en-US" altLang="zh-CN" sz="1800" b="1">
              <a:solidFill>
                <a:srgbClr val="FF0000"/>
              </a:solidFill>
              <a:latin typeface="黑体" panose="02010609060101010101" pitchFamily="49" charset="-122"/>
              <a:ea typeface="黑体" panose="02010609060101010101" pitchFamily="49" charset="-122"/>
            </a:rPr>
            <a:t>9.1</a:t>
          </a:r>
          <a:endParaRPr lang="en-US" altLang="zh-CN" sz="1800" b="1">
            <a:solidFill>
              <a:srgbClr val="FF0000"/>
            </a:solidFill>
            <a:latin typeface="黑体" panose="02010609060101010101" pitchFamily="49" charset="-122"/>
            <a:ea typeface="黑体" panose="02010609060101010101" pitchFamily="49" charset="-122"/>
          </a:endParaRPr>
        </a:p>
      </xdr:txBody>
    </xdr:sp>
    <xdr:clientData/>
  </xdr:twoCellAnchor>
  <xdr:twoCellAnchor editAs="absolute">
    <xdr:from>
      <xdr:col>3</xdr:col>
      <xdr:colOff>68580</xdr:colOff>
      <xdr:row>12</xdr:row>
      <xdr:rowOff>27940</xdr:rowOff>
    </xdr:from>
    <xdr:to>
      <xdr:col>6</xdr:col>
      <xdr:colOff>267970</xdr:colOff>
      <xdr:row>12</xdr:row>
      <xdr:rowOff>327660</xdr:rowOff>
    </xdr:to>
    <xdr:sp>
      <xdr:nvSpPr>
        <xdr:cNvPr id="6" name="圆角矩形_31">
          <a:hlinkClick xmlns:r="http://schemas.openxmlformats.org/officeDocument/2006/relationships" r:id="rId1"/>
        </xdr:cNvPr>
        <xdr:cNvSpPr/>
      </xdr:nvSpPr>
      <xdr:spPr>
        <a:xfrm>
          <a:off x="975360" y="2628265"/>
          <a:ext cx="1746250" cy="299720"/>
        </a:xfrm>
        <a:prstGeom prst="roundRect">
          <a:avLst>
            <a:gd name="adj" fmla="val 11904"/>
          </a:avLst>
        </a:prstGeom>
        <a:gradFill>
          <a:gsLst>
            <a:gs pos="42000">
              <a:srgbClr val="88CBCC"/>
            </a:gs>
            <a:gs pos="0">
              <a:srgbClr val="ADDBDC"/>
            </a:gs>
            <a:gs pos="100000">
              <a:srgbClr val="62BBBB"/>
            </a:gs>
          </a:gsLst>
          <a:lin scaled="1"/>
        </a:gradFill>
        <a:ln>
          <a:noFill/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overflow" horzOverflow="overflow" vert="horz" wrap="none" lIns="0" tIns="0" rIns="0" bIns="0" numCol="1" spcCol="0" rtlCol="0" fromWordArt="0" anchor="ctr" anchorCtr="1" forceAA="0" compatLnSpc="1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buClrTx/>
            <a:buSzTx/>
            <a:buFontTx/>
          </a:pPr>
          <a:r>
            <a:rPr lang="zh-CN" altLang="en-US" sz="1400">
              <a:solidFill>
                <a:sysClr val="windowText" lastClr="000000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</a:rPr>
            <a:t>计算明细</a:t>
          </a:r>
          <a:endParaRPr lang="zh-CN" altLang="en-US" sz="1400">
            <a:solidFill>
              <a:sysClr val="windowText" lastClr="000000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</xdr:txBody>
    </xdr:sp>
    <xdr:clientData fPrintsWithSheet="0"/>
  </xdr:twoCellAnchor>
  <xdr:twoCellAnchor editAs="oneCell">
    <xdr:from>
      <xdr:col>6</xdr:col>
      <xdr:colOff>403860</xdr:colOff>
      <xdr:row>10</xdr:row>
      <xdr:rowOff>182880</xdr:rowOff>
    </xdr:from>
    <xdr:to>
      <xdr:col>9</xdr:col>
      <xdr:colOff>33020</xdr:colOff>
      <xdr:row>14</xdr:row>
      <xdr:rowOff>15240</xdr:rowOff>
    </xdr:to>
    <xdr:pic>
      <xdr:nvPicPr>
        <xdr:cNvPr id="2" name="图片 1" descr="无标题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57500" y="2423160"/>
          <a:ext cx="1122680" cy="1022985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lpr.aspx?chnl=cdrate" refreshOnLoad="1" connectionId="1" autoFormatId="16" applyNumberFormats="0" applyBorderFormats="0" applyFontFormats="1" applyPatternFormats="1" applyAlignmentFormats="0" applyWidthHeightFormats="0">
  <queryTableRefresh preserveSortFilterLayout="0" nextId="4">
    <queryTableFields count="3">
      <queryTableField id="1" dataBound="0"/>
      <queryTableField id="2" dataBound="0"/>
      <queryTableField id="3" dataBound="0"/>
    </queryTableFields>
  </queryTableRefresh>
</query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8"/>
  <sheetViews>
    <sheetView tabSelected="1" workbookViewId="0">
      <pane xSplit="9" ySplit="15" topLeftCell="J16" activePane="bottomRight" state="frozen"/>
      <selection/>
      <selection pane="topRight"/>
      <selection pane="bottomLeft"/>
      <selection pane="bottomRight" activeCell="H17" sqref="H17"/>
    </sheetView>
  </sheetViews>
  <sheetFormatPr defaultColWidth="9" defaultRowHeight="13.8"/>
  <cols>
    <col min="1" max="1" width="23.4444444444444" hidden="1" customWidth="1"/>
    <col min="2" max="2" width="21.1111111111111" hidden="1" customWidth="1"/>
    <col min="3" max="3" width="13.2222222222222" customWidth="1"/>
    <col min="5" max="6" width="6.77777777777778" customWidth="1"/>
    <col min="7" max="7" width="6.33333333333333" customWidth="1"/>
    <col min="8" max="8" width="6.11111111111111" customWidth="1"/>
    <col min="9" max="9" width="9.33333333333333" customWidth="1"/>
  </cols>
  <sheetData>
    <row r="1" s="46" customFormat="1" ht="45" customHeight="1" spans="1:9">
      <c r="A1" s="48" t="s">
        <v>0</v>
      </c>
      <c r="B1" s="48"/>
      <c r="C1" s="49"/>
      <c r="D1" s="49"/>
      <c r="E1" s="49"/>
      <c r="F1" s="49"/>
      <c r="G1" s="49"/>
      <c r="H1" s="49"/>
      <c r="I1" s="49"/>
    </row>
    <row r="2" s="47" customFormat="1" ht="19.2" customHeight="1" spans="1:9">
      <c r="A2" s="50" t="s">
        <v>1</v>
      </c>
      <c r="B2" s="51">
        <f>DATE(D2,F2,H2)</f>
        <v>43697</v>
      </c>
      <c r="C2" s="52" t="s">
        <v>2</v>
      </c>
      <c r="D2" s="53">
        <v>2019</v>
      </c>
      <c r="E2" s="54" t="s">
        <v>3</v>
      </c>
      <c r="F2" s="53">
        <v>8</v>
      </c>
      <c r="G2" s="54" t="s">
        <v>4</v>
      </c>
      <c r="H2" s="53">
        <v>20</v>
      </c>
      <c r="I2" s="81" t="s">
        <v>5</v>
      </c>
    </row>
    <row r="3" s="47" customFormat="1" ht="10.95" customHeight="1" spans="1:9">
      <c r="A3" s="50"/>
      <c r="B3" s="51"/>
      <c r="C3" s="55"/>
      <c r="D3" s="55"/>
      <c r="E3" s="55"/>
      <c r="F3" s="55"/>
      <c r="G3" s="55"/>
      <c r="H3" s="55"/>
      <c r="I3" s="55"/>
    </row>
    <row r="4" s="47" customFormat="1" ht="19.2" customHeight="1" spans="1:9">
      <c r="A4" s="50" t="s">
        <v>6</v>
      </c>
      <c r="B4" s="51">
        <f>DATE(D4,F4,H4)</f>
        <v>46138</v>
      </c>
      <c r="C4" s="52" t="s">
        <v>7</v>
      </c>
      <c r="D4" s="53">
        <v>2026</v>
      </c>
      <c r="E4" s="54" t="s">
        <v>3</v>
      </c>
      <c r="F4" s="53">
        <v>4</v>
      </c>
      <c r="G4" s="54" t="s">
        <v>4</v>
      </c>
      <c r="H4" s="53">
        <v>26</v>
      </c>
      <c r="I4" s="81" t="s">
        <v>5</v>
      </c>
    </row>
    <row r="5" s="47" customFormat="1" ht="13.2" customHeight="1" spans="1:9">
      <c r="A5" s="50"/>
      <c r="B5" s="51"/>
      <c r="C5" s="55"/>
      <c r="D5" s="55"/>
      <c r="E5" s="55"/>
      <c r="F5" s="55"/>
      <c r="G5" s="55"/>
      <c r="H5" s="55"/>
      <c r="I5" s="55"/>
    </row>
    <row r="6" s="47" customFormat="1" ht="19.2" customHeight="1" spans="1:9">
      <c r="A6" s="50" t="s">
        <v>8</v>
      </c>
      <c r="B6" s="56">
        <f>D6</f>
        <v>100000</v>
      </c>
      <c r="C6" s="52" t="s">
        <v>9</v>
      </c>
      <c r="D6" s="57">
        <v>100000</v>
      </c>
      <c r="E6" s="58"/>
      <c r="F6" s="58"/>
      <c r="G6" s="58"/>
      <c r="H6" s="59"/>
      <c r="I6" s="82"/>
    </row>
    <row r="7" s="47" customFormat="1" ht="9.6" customHeight="1" spans="1:9">
      <c r="A7" s="60" t="s">
        <v>10</v>
      </c>
      <c r="B7" s="61" t="str">
        <f>LPR!J1</f>
        <v>壹拾万元整</v>
      </c>
      <c r="C7" s="55"/>
      <c r="D7" s="55"/>
      <c r="E7" s="55"/>
      <c r="F7" s="55"/>
      <c r="G7" s="55"/>
      <c r="H7" s="55"/>
      <c r="I7" s="55"/>
    </row>
    <row r="8" ht="16.35" spans="1:9">
      <c r="A8" s="60" t="s">
        <v>11</v>
      </c>
      <c r="B8" s="62" t="str">
        <f>LPR!O1</f>
        <v>5年期以上</v>
      </c>
      <c r="C8" s="52" t="s">
        <v>12</v>
      </c>
      <c r="D8" s="63" t="str">
        <f>B8</f>
        <v>5年期以上</v>
      </c>
      <c r="E8" s="63"/>
      <c r="F8" s="64" t="s">
        <v>13</v>
      </c>
      <c r="G8" s="64"/>
      <c r="H8" s="65">
        <v>1</v>
      </c>
      <c r="I8" s="83" t="s">
        <v>14</v>
      </c>
    </row>
    <row r="9" s="46" customFormat="1" ht="6.6" customHeight="1" spans="1:9">
      <c r="A9" s="66" t="s">
        <v>15</v>
      </c>
      <c r="B9" s="67">
        <f>IF(B8="1年期",LPR!H1,IF(B8="5年期以上",LPR!H2))</f>
        <v>28368.493150685</v>
      </c>
      <c r="C9" s="52"/>
      <c r="D9" s="68"/>
      <c r="E9" s="68"/>
      <c r="F9" s="68"/>
      <c r="G9" s="68"/>
      <c r="H9" s="68"/>
      <c r="I9" s="68"/>
    </row>
    <row r="10" s="46" customFormat="1" ht="17.1" customHeight="1" spans="1:9">
      <c r="A10" s="66"/>
      <c r="B10" s="67"/>
      <c r="C10" s="52"/>
      <c r="D10" s="68"/>
      <c r="E10" s="68"/>
      <c r="F10" s="69" t="s">
        <v>16</v>
      </c>
      <c r="G10" s="69"/>
      <c r="H10" s="65">
        <v>365</v>
      </c>
      <c r="I10" s="83" t="s">
        <v>17</v>
      </c>
    </row>
    <row r="11" ht="16.35" spans="1:9">
      <c r="A11" s="60" t="s">
        <v>18</v>
      </c>
      <c r="B11" s="61" t="str">
        <f>LPR!I1</f>
        <v>贰万捌仟叁佰陆拾捌元肆角玖分</v>
      </c>
      <c r="C11" s="70" t="s">
        <v>15</v>
      </c>
      <c r="D11" s="71">
        <f>B9</f>
        <v>28368.493150685</v>
      </c>
      <c r="E11" s="71"/>
      <c r="F11" s="71"/>
      <c r="G11" s="71"/>
      <c r="H11" s="71"/>
      <c r="I11" s="71"/>
    </row>
    <row r="12" ht="12" customHeight="1" spans="1:9">
      <c r="A12" s="72"/>
      <c r="B12" s="72"/>
      <c r="C12" s="73"/>
      <c r="D12" s="73"/>
      <c r="E12" s="73"/>
      <c r="F12" s="73"/>
      <c r="G12" s="73"/>
      <c r="H12" s="73"/>
      <c r="I12" s="73"/>
    </row>
    <row r="13" ht="26.4" customHeight="1" spans="1:9">
      <c r="A13" s="74"/>
      <c r="B13" s="75"/>
      <c r="C13" s="73"/>
      <c r="D13" s="73"/>
      <c r="E13" s="73"/>
      <c r="F13" s="73"/>
      <c r="G13" s="73"/>
      <c r="H13" s="73"/>
      <c r="I13" s="73"/>
    </row>
    <row r="14" ht="39" customHeight="1" spans="1:9">
      <c r="A14" s="76"/>
      <c r="B14" s="2"/>
      <c r="C14" s="77" t="s">
        <v>19</v>
      </c>
      <c r="D14" s="77"/>
      <c r="E14" s="77"/>
      <c r="F14" s="77"/>
      <c r="G14" s="77"/>
      <c r="H14" s="77"/>
      <c r="I14" s="77"/>
    </row>
    <row r="15" ht="35.4" customHeight="1" spans="1:9">
      <c r="A15" s="78"/>
      <c r="B15" s="79"/>
      <c r="C15" s="80" t="s">
        <v>20</v>
      </c>
      <c r="D15" s="80"/>
      <c r="E15" s="80"/>
      <c r="F15" s="80"/>
      <c r="G15" s="80"/>
      <c r="H15" s="80"/>
      <c r="I15" s="80"/>
    </row>
    <row r="16" spans="1:2">
      <c r="A16" s="79"/>
      <c r="B16" s="79"/>
    </row>
    <row r="17" spans="1:2">
      <c r="A17" s="79"/>
      <c r="B17" s="79"/>
    </row>
    <row r="18" spans="1:2">
      <c r="A18" s="79"/>
      <c r="B18" s="79"/>
    </row>
  </sheetData>
  <sheetProtection password="DFFA" sheet="1" objects="1"/>
  <mergeCells count="14">
    <mergeCell ref="A1:B1"/>
    <mergeCell ref="C1:I1"/>
    <mergeCell ref="C3:I3"/>
    <mergeCell ref="C5:I5"/>
    <mergeCell ref="D6:H6"/>
    <mergeCell ref="C7:I7"/>
    <mergeCell ref="D8:E8"/>
    <mergeCell ref="F8:G8"/>
    <mergeCell ref="F10:G10"/>
    <mergeCell ref="D11:I11"/>
    <mergeCell ref="A12:B12"/>
    <mergeCell ref="C14:I14"/>
    <mergeCell ref="C15:I15"/>
    <mergeCell ref="C12:I13"/>
  </mergeCells>
  <dataValidations count="8">
    <dataValidation type="whole" operator="between" allowBlank="1" showInputMessage="1" showErrorMessage="1" errorTitle="月份输入错误！" error="请输入正确月份！数值范围1-12。&#10;" sqref="F5">
      <formula1>1</formula1>
      <formula2>12</formula2>
    </dataValidation>
    <dataValidation type="list" showInputMessage="1" showErrorMessage="1" errorTitle="月份输入错误！" error="请输入正确月份！数值范围1-12。&#10;" sqref="F2 F4">
      <formula1>Sheet2!$C$1:$C$12</formula1>
    </dataValidation>
    <dataValidation type="list" showInputMessage="1" showErrorMessage="1" errorTitle="年份输入错误！" error="请输入正确的年份！大于2019年" sqref="D2 D4">
      <formula1>Sheet2!$B$1:$B$8</formula1>
    </dataValidation>
    <dataValidation type="list" allowBlank="1" showInputMessage="1" showErrorMessage="1" sqref="H10">
      <formula1>Sheet1!$B$1:$B$2</formula1>
    </dataValidation>
    <dataValidation type="list" showInputMessage="1" showErrorMessage="1" errorTitle="日期输入错误！" error="请输入正确的日期！数值范围1-31。" sqref="H2 H4">
      <formula1>Sheet2!$A$1:$A$31</formula1>
    </dataValidation>
    <dataValidation type="whole" operator="between" allowBlank="1" showInputMessage="1" showErrorMessage="1" errorTitle="年份输入错误！" error="请输入正确的年份！数值范围1991-3000。" sqref="D5">
      <formula1>1990</formula1>
      <formula2>3000</formula2>
    </dataValidation>
    <dataValidation type="whole" operator="between" allowBlank="1" showInputMessage="1" showErrorMessage="1" errorTitle="日期输入错误！" error="请输入正确的日期！数值范围1-31。" sqref="H5">
      <formula1>1</formula1>
      <formula2>31</formula2>
    </dataValidation>
    <dataValidation type="list" allowBlank="1" showInputMessage="1" showErrorMessage="1" sqref="H8">
      <formula1>Sheet1!$A:$A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120"/>
  <sheetViews>
    <sheetView topLeftCell="B1" workbookViewId="0">
      <selection activeCell="I7" sqref="I7"/>
    </sheetView>
  </sheetViews>
  <sheetFormatPr defaultColWidth="9" defaultRowHeight="13.8" outlineLevelCol="6"/>
  <cols>
    <col min="1" max="1" width="15.7777777777778" hidden="1" customWidth="1"/>
    <col min="2" max="2" width="12.8888888888889" customWidth="1"/>
    <col min="3" max="3" width="13.7777777777778" customWidth="1"/>
    <col min="4" max="4" width="11.3333333333333" customWidth="1"/>
    <col min="5" max="5" width="13.2222222222222" customWidth="1"/>
    <col min="6" max="6" width="13.6666666666667" customWidth="1"/>
    <col min="7" max="7" width="12.4444444444444" customWidth="1"/>
  </cols>
  <sheetData>
    <row r="1" ht="27" customHeight="1" spans="2:7">
      <c r="B1" s="33" t="s">
        <v>21</v>
      </c>
      <c r="C1" s="33"/>
      <c r="D1" s="33"/>
      <c r="E1" s="33"/>
      <c r="F1" s="33"/>
      <c r="G1" s="33"/>
    </row>
    <row r="2" ht="15.6" customHeight="1" spans="2:7">
      <c r="B2" s="34" t="s">
        <v>9</v>
      </c>
      <c r="C2" s="35">
        <f>LPR利息计算器!B6</f>
        <v>100000</v>
      </c>
      <c r="D2" s="36" t="s">
        <v>15</v>
      </c>
      <c r="E2" s="35">
        <f>SUM(E5:E500)</f>
        <v>28368.493150685</v>
      </c>
      <c r="F2" s="36" t="s">
        <v>22</v>
      </c>
      <c r="G2" s="37">
        <f>LPR利息计算器!H8</f>
        <v>1</v>
      </c>
    </row>
    <row r="3" ht="21.6" customHeight="1" spans="2:7">
      <c r="B3" s="34" t="s">
        <v>23</v>
      </c>
      <c r="C3" s="38">
        <f>LPR利息计算器!B2</f>
        <v>43697</v>
      </c>
      <c r="D3" s="34" t="s">
        <v>24</v>
      </c>
      <c r="E3" s="38">
        <f>LPR利息计算器!B4</f>
        <v>46138</v>
      </c>
      <c r="F3" s="34" t="s">
        <v>25</v>
      </c>
      <c r="G3" s="39">
        <f>SUM(D5:D100)</f>
        <v>2441</v>
      </c>
    </row>
    <row r="4" ht="20.4" customHeight="1" spans="1:7">
      <c r="A4" t="s">
        <v>26</v>
      </c>
      <c r="B4" s="40" t="s">
        <v>27</v>
      </c>
      <c r="C4" s="40" t="s">
        <v>28</v>
      </c>
      <c r="D4" s="41" t="s">
        <v>29</v>
      </c>
      <c r="E4" s="40" t="s">
        <v>30</v>
      </c>
      <c r="F4" s="40" t="s">
        <v>31</v>
      </c>
      <c r="G4" s="41" t="str">
        <f>计算明细0!D3&amp;"LPR"</f>
        <v>5年期以上LPR</v>
      </c>
    </row>
    <row r="5" s="32" customFormat="1" ht="16.2" customHeight="1" spans="1:7">
      <c r="A5" s="32">
        <v>1</v>
      </c>
      <c r="B5" s="42">
        <f>IFERROR(VLOOKUP(ROW(计算明细0!A1),计算明细0!A:H,5,0),"")</f>
        <v>46132</v>
      </c>
      <c r="C5" s="42">
        <f>IFERROR(VLOOKUP(ROW(计算明细0!A1),计算明细0!A:H,6,0),"")</f>
        <v>46138</v>
      </c>
      <c r="D5" s="43">
        <f>IFERROR(VLOOKUP(ROW(计算明细0!A1),计算明细0!A:H,7,0),"")</f>
        <v>6</v>
      </c>
      <c r="E5" s="44">
        <f>IFERROR(VLOOKUP(ROW(计算明细0!A1),计算明细0!A:H,8,0),"")</f>
        <v>57.5342465753425</v>
      </c>
      <c r="F5" s="42">
        <f>IFERROR(VLOOKUP(ROW(计算明细0!A1),计算明细0!A:H,3,0),"")</f>
        <v>46132</v>
      </c>
      <c r="G5" s="45">
        <f>IFERROR(VLOOKUP(ROW(计算明细0!A1),计算明细0!A:H,4,0),"")</f>
        <v>3.5</v>
      </c>
    </row>
    <row r="6" s="32" customFormat="1" ht="16.2" customHeight="1" spans="2:7">
      <c r="B6" s="42">
        <f>IFERROR(VLOOKUP(ROW(计算明细0!A2),计算明细0!A:H,5,0),"")</f>
        <v>46101</v>
      </c>
      <c r="C6" s="42">
        <f>IFERROR(VLOOKUP(ROW(计算明细0!A2),计算明细0!A:H,6,0),"")</f>
        <v>46132</v>
      </c>
      <c r="D6" s="43">
        <f>IFERROR(VLOOKUP(ROW(计算明细0!A2),计算明细0!A:H,7,0),"")</f>
        <v>31</v>
      </c>
      <c r="E6" s="44">
        <f>IFERROR(VLOOKUP(ROW(计算明细0!A2),计算明细0!A:H,8,0),"")</f>
        <v>297.260273972603</v>
      </c>
      <c r="F6" s="42">
        <f>IFERROR(VLOOKUP(ROW(计算明细0!A2),计算明细0!A:H,3,0),"")</f>
        <v>46101</v>
      </c>
      <c r="G6" s="45">
        <f>IFERROR(VLOOKUP(ROW(计算明细0!A2),计算明细0!A:H,4,0),"")</f>
        <v>3.5</v>
      </c>
    </row>
    <row r="7" s="32" customFormat="1" ht="16.2" customHeight="1" spans="2:7">
      <c r="B7" s="42">
        <f>IFERROR(VLOOKUP(ROW(计算明细0!A3),计算明细0!A:H,5,0),"")</f>
        <v>46077</v>
      </c>
      <c r="C7" s="42">
        <f>IFERROR(VLOOKUP(ROW(计算明细0!A3),计算明细0!A:H,6,0),"")</f>
        <v>46101</v>
      </c>
      <c r="D7" s="43">
        <f>IFERROR(VLOOKUP(ROW(计算明细0!A3),计算明细0!A:H,7,0),"")</f>
        <v>24</v>
      </c>
      <c r="E7" s="44">
        <f>IFERROR(VLOOKUP(ROW(计算明细0!A3),计算明细0!A:H,8,0),"")</f>
        <v>230.13698630137</v>
      </c>
      <c r="F7" s="42">
        <f>IFERROR(VLOOKUP(ROW(计算明细0!A3),计算明细0!A:H,3,0),"")</f>
        <v>46077</v>
      </c>
      <c r="G7" s="45">
        <f>IFERROR(VLOOKUP(ROW(计算明细0!A3),计算明细0!A:H,4,0),"")</f>
        <v>3.5</v>
      </c>
    </row>
    <row r="8" s="32" customFormat="1" ht="16.2" customHeight="1" spans="2:7">
      <c r="B8" s="42">
        <f>IFERROR(VLOOKUP(ROW(计算明细0!A4),计算明细0!A:H,5,0),"")</f>
        <v>46042</v>
      </c>
      <c r="C8" s="42">
        <f>IFERROR(VLOOKUP(ROW(计算明细0!A4),计算明细0!A:H,6,0),"")</f>
        <v>46077</v>
      </c>
      <c r="D8" s="43">
        <f>IFERROR(VLOOKUP(ROW(计算明细0!A4),计算明细0!A:H,7,0),"")</f>
        <v>35</v>
      </c>
      <c r="E8" s="44">
        <f>IFERROR(VLOOKUP(ROW(计算明细0!A4),计算明细0!A:H,8,0),"")</f>
        <v>335.616438356164</v>
      </c>
      <c r="F8" s="42">
        <f>IFERROR(VLOOKUP(ROW(计算明细0!A4),计算明细0!A:H,3,0),"")</f>
        <v>46042</v>
      </c>
      <c r="G8" s="45">
        <f>IFERROR(VLOOKUP(ROW(计算明细0!A4),计算明细0!A:H,4,0),"")</f>
        <v>3.5</v>
      </c>
    </row>
    <row r="9" s="32" customFormat="1" ht="16.2" customHeight="1" spans="2:7">
      <c r="B9" s="42">
        <f>IFERROR(VLOOKUP(ROW(计算明细0!A5),计算明细0!A:H,5,0),"")</f>
        <v>46013</v>
      </c>
      <c r="C9" s="42">
        <f>IFERROR(VLOOKUP(ROW(计算明细0!A5),计算明细0!A:H,6,0),"")</f>
        <v>46042</v>
      </c>
      <c r="D9" s="43">
        <f>IFERROR(VLOOKUP(ROW(计算明细0!A5),计算明细0!A:H,7,0),"")</f>
        <v>29</v>
      </c>
      <c r="E9" s="44">
        <f>IFERROR(VLOOKUP(ROW(计算明细0!A5),计算明细0!A:H,8,0),"")</f>
        <v>278.082191780822</v>
      </c>
      <c r="F9" s="42">
        <f>IFERROR(VLOOKUP(ROW(计算明细0!A5),计算明细0!A:H,3,0),"")</f>
        <v>46013</v>
      </c>
      <c r="G9" s="45">
        <f>IFERROR(VLOOKUP(ROW(计算明细0!A5),计算明细0!A:H,4,0),"")</f>
        <v>3.5</v>
      </c>
    </row>
    <row r="10" s="32" customFormat="1" ht="16.2" customHeight="1" spans="2:7">
      <c r="B10" s="42">
        <f>IFERROR(VLOOKUP(ROW(计算明细0!A6),计算明细0!A:H,5,0),"")</f>
        <v>45981</v>
      </c>
      <c r="C10" s="42">
        <f>IFERROR(VLOOKUP(ROW(计算明细0!A6),计算明细0!A:H,6,0),"")</f>
        <v>46013</v>
      </c>
      <c r="D10" s="43">
        <f>IFERROR(VLOOKUP(ROW(计算明细0!A6),计算明细0!A:H,7,0),"")</f>
        <v>32</v>
      </c>
      <c r="E10" s="44">
        <f>IFERROR(VLOOKUP(ROW(计算明细0!A6),计算明细0!A:H,8,0),"")</f>
        <v>306.849315068493</v>
      </c>
      <c r="F10" s="42">
        <f>IFERROR(VLOOKUP(ROW(计算明细0!A6),计算明细0!A:H,3,0),"")</f>
        <v>45981</v>
      </c>
      <c r="G10" s="45">
        <f>IFERROR(VLOOKUP(ROW(计算明细0!A6),计算明细0!A:H,4,0),"")</f>
        <v>3.5</v>
      </c>
    </row>
    <row r="11" s="32" customFormat="1" ht="16.2" customHeight="1" spans="2:7">
      <c r="B11" s="42">
        <f>IFERROR(VLOOKUP(ROW(计算明细0!A7),计算明细0!A:H,5,0),"")</f>
        <v>45950</v>
      </c>
      <c r="C11" s="42">
        <f>IFERROR(VLOOKUP(ROW(计算明细0!A7),计算明细0!A:H,6,0),"")</f>
        <v>45981</v>
      </c>
      <c r="D11" s="43">
        <f>IFERROR(VLOOKUP(ROW(计算明细0!A7),计算明细0!A:H,7,0),"")</f>
        <v>31</v>
      </c>
      <c r="E11" s="44">
        <f>IFERROR(VLOOKUP(ROW(计算明细0!A7),计算明细0!A:H,8,0),"")</f>
        <v>297.260273972603</v>
      </c>
      <c r="F11" s="42">
        <f>IFERROR(VLOOKUP(ROW(计算明细0!A7),计算明细0!A:H,3,0),"")</f>
        <v>45950</v>
      </c>
      <c r="G11" s="45">
        <f>IFERROR(VLOOKUP(ROW(计算明细0!A7),计算明细0!A:H,4,0),"")</f>
        <v>3.5</v>
      </c>
    </row>
    <row r="12" s="32" customFormat="1" ht="16.2" customHeight="1" spans="2:7">
      <c r="B12" s="42">
        <f>IFERROR(VLOOKUP(ROW(计算明细0!A8),计算明细0!A:H,5,0),"")</f>
        <v>45922</v>
      </c>
      <c r="C12" s="42">
        <f>IFERROR(VLOOKUP(ROW(计算明细0!A8),计算明细0!A:H,6,0),"")</f>
        <v>45950</v>
      </c>
      <c r="D12" s="43">
        <f>IFERROR(VLOOKUP(ROW(计算明细0!A8),计算明细0!A:H,7,0),"")</f>
        <v>28</v>
      </c>
      <c r="E12" s="44">
        <f>IFERROR(VLOOKUP(ROW(计算明细0!A8),计算明细0!A:H,8,0),"")</f>
        <v>268.493150684931</v>
      </c>
      <c r="F12" s="42">
        <f>IFERROR(VLOOKUP(ROW(计算明细0!A8),计算明细0!A:H,3,0),"")</f>
        <v>45922</v>
      </c>
      <c r="G12" s="45">
        <f>IFERROR(VLOOKUP(ROW(计算明细0!A8),计算明细0!A:H,4,0),"")</f>
        <v>3.5</v>
      </c>
    </row>
    <row r="13" s="32" customFormat="1" ht="16.2" customHeight="1" spans="2:7">
      <c r="B13" s="42">
        <f>IFERROR(VLOOKUP(ROW(计算明细0!A9),计算明细0!A:H,5,0),"")</f>
        <v>45889</v>
      </c>
      <c r="C13" s="42">
        <f>IFERROR(VLOOKUP(ROW(计算明细0!A9),计算明细0!A:H,6,0),"")</f>
        <v>45922</v>
      </c>
      <c r="D13" s="43">
        <f>IFERROR(VLOOKUP(ROW(计算明细0!A9),计算明细0!A:H,7,0),"")</f>
        <v>33</v>
      </c>
      <c r="E13" s="44">
        <f>IFERROR(VLOOKUP(ROW(计算明细0!A9),计算明细0!A:H,8,0),"")</f>
        <v>316.438356164384</v>
      </c>
      <c r="F13" s="42">
        <f>IFERROR(VLOOKUP(ROW(计算明细0!A9),计算明细0!A:H,3,0),"")</f>
        <v>45889</v>
      </c>
      <c r="G13" s="45">
        <f>IFERROR(VLOOKUP(ROW(计算明细0!A9),计算明细0!A:H,4,0),"")</f>
        <v>3.5</v>
      </c>
    </row>
    <row r="14" s="32" customFormat="1" ht="16.2" customHeight="1" spans="2:7">
      <c r="B14" s="42">
        <f>IFERROR(VLOOKUP(ROW(计算明细0!A10),计算明细0!A:H,5,0),"")</f>
        <v>45859</v>
      </c>
      <c r="C14" s="42">
        <f>IFERROR(VLOOKUP(ROW(计算明细0!A10),计算明细0!A:H,6,0),"")</f>
        <v>45889</v>
      </c>
      <c r="D14" s="43">
        <f>IFERROR(VLOOKUP(ROW(计算明细0!A10),计算明细0!A:H,7,0),"")</f>
        <v>30</v>
      </c>
      <c r="E14" s="44">
        <f>IFERROR(VLOOKUP(ROW(计算明细0!A10),计算明细0!A:H,8,0),"")</f>
        <v>287.671232876712</v>
      </c>
      <c r="F14" s="42">
        <f>IFERROR(VLOOKUP(ROW(计算明细0!A10),计算明细0!A:H,3,0),"")</f>
        <v>45859</v>
      </c>
      <c r="G14" s="45">
        <f>IFERROR(VLOOKUP(ROW(计算明细0!A10),计算明细0!A:H,4,0),"")</f>
        <v>3.5</v>
      </c>
    </row>
    <row r="15" s="32" customFormat="1" ht="16.2" customHeight="1" spans="2:7">
      <c r="B15" s="42">
        <f>IFERROR(VLOOKUP(ROW(计算明细0!A11),计算明细0!A:H,5,0),"")</f>
        <v>45828</v>
      </c>
      <c r="C15" s="42">
        <f>IFERROR(VLOOKUP(ROW(计算明细0!A11),计算明细0!A:H,6,0),"")</f>
        <v>45859</v>
      </c>
      <c r="D15" s="43">
        <f>IFERROR(VLOOKUP(ROW(计算明细0!A11),计算明细0!A:H,7,0),"")</f>
        <v>31</v>
      </c>
      <c r="E15" s="44">
        <f>IFERROR(VLOOKUP(ROW(计算明细0!A11),计算明细0!A:H,8,0),"")</f>
        <v>297.260273972603</v>
      </c>
      <c r="F15" s="42">
        <f>IFERROR(VLOOKUP(ROW(计算明细0!A11),计算明细0!A:H,3,0),"")</f>
        <v>45828</v>
      </c>
      <c r="G15" s="45">
        <f>IFERROR(VLOOKUP(ROW(计算明细0!A11),计算明细0!A:H,4,0),"")</f>
        <v>3.5</v>
      </c>
    </row>
    <row r="16" s="32" customFormat="1" ht="16.2" customHeight="1" spans="2:7">
      <c r="B16" s="42">
        <f>IFERROR(VLOOKUP(ROW(计算明细0!A12),计算明细0!A:H,5,0),"")</f>
        <v>45797</v>
      </c>
      <c r="C16" s="42">
        <f>IFERROR(VLOOKUP(ROW(计算明细0!A12),计算明细0!A:H,6,0),"")</f>
        <v>45828</v>
      </c>
      <c r="D16" s="43">
        <f>IFERROR(VLOOKUP(ROW(计算明细0!A12),计算明细0!A:H,7,0),"")</f>
        <v>31</v>
      </c>
      <c r="E16" s="44">
        <f>IFERROR(VLOOKUP(ROW(计算明细0!A12),计算明细0!A:H,8,0),"")</f>
        <v>297.260273972603</v>
      </c>
      <c r="F16" s="42">
        <f>IFERROR(VLOOKUP(ROW(计算明细0!A12),计算明细0!A:H,3,0),"")</f>
        <v>45797</v>
      </c>
      <c r="G16" s="45">
        <f>IFERROR(VLOOKUP(ROW(计算明细0!A12),计算明细0!A:H,4,0),"")</f>
        <v>3.5</v>
      </c>
    </row>
    <row r="17" s="32" customFormat="1" ht="16.2" customHeight="1" spans="2:7">
      <c r="B17" s="42">
        <f>IFERROR(VLOOKUP(ROW(计算明细0!A13),计算明细0!A:H,5,0),"")</f>
        <v>45768</v>
      </c>
      <c r="C17" s="42">
        <f>IFERROR(VLOOKUP(ROW(计算明细0!A13),计算明细0!A:H,6,0),"")</f>
        <v>45797</v>
      </c>
      <c r="D17" s="43">
        <f>IFERROR(VLOOKUP(ROW(计算明细0!A13),计算明细0!A:H,7,0),"")</f>
        <v>29</v>
      </c>
      <c r="E17" s="44">
        <f>IFERROR(VLOOKUP(ROW(计算明细0!A13),计算明细0!A:H,8,0),"")</f>
        <v>286.027397260274</v>
      </c>
      <c r="F17" s="42">
        <f>IFERROR(VLOOKUP(ROW(计算明细0!A13),计算明细0!A:H,3,0),"")</f>
        <v>45768</v>
      </c>
      <c r="G17" s="45">
        <f>IFERROR(VLOOKUP(ROW(计算明细0!A13),计算明细0!A:H,4,0),"")</f>
        <v>3.6</v>
      </c>
    </row>
    <row r="18" s="32" customFormat="1" ht="16.2" customHeight="1" spans="2:7">
      <c r="B18" s="42">
        <f>IFERROR(VLOOKUP(ROW(计算明细0!A14),计算明细0!A:H,5,0),"")</f>
        <v>45736</v>
      </c>
      <c r="C18" s="42">
        <f>IFERROR(VLOOKUP(ROW(计算明细0!A14),计算明细0!A:H,6,0),"")</f>
        <v>45768</v>
      </c>
      <c r="D18" s="43">
        <f>IFERROR(VLOOKUP(ROW(计算明细0!A14),计算明细0!A:H,7,0),"")</f>
        <v>32</v>
      </c>
      <c r="E18" s="44">
        <f>IFERROR(VLOOKUP(ROW(计算明细0!A14),计算明细0!A:H,8,0),"")</f>
        <v>315.616438356164</v>
      </c>
      <c r="F18" s="42">
        <f>IFERROR(VLOOKUP(ROW(计算明细0!A14),计算明细0!A:H,3,0),"")</f>
        <v>45736</v>
      </c>
      <c r="G18" s="45">
        <f>IFERROR(VLOOKUP(ROW(计算明细0!A14),计算明细0!A:H,4,0),"")</f>
        <v>3.6</v>
      </c>
    </row>
    <row r="19" s="32" customFormat="1" ht="16.2" customHeight="1" spans="2:7">
      <c r="B19" s="42">
        <f>IFERROR(VLOOKUP(ROW(计算明细0!A15),计算明细0!A:H,5,0),"")</f>
        <v>45708</v>
      </c>
      <c r="C19" s="42">
        <f>IFERROR(VLOOKUP(ROW(计算明细0!A15),计算明细0!A:H,6,0),"")</f>
        <v>45736</v>
      </c>
      <c r="D19" s="43">
        <f>IFERROR(VLOOKUP(ROW(计算明细0!A15),计算明细0!A:H,7,0),"")</f>
        <v>28</v>
      </c>
      <c r="E19" s="44">
        <f>IFERROR(VLOOKUP(ROW(计算明细0!A15),计算明细0!A:H,8,0),"")</f>
        <v>276.164383561644</v>
      </c>
      <c r="F19" s="42">
        <f>IFERROR(VLOOKUP(ROW(计算明细0!A15),计算明细0!A:H,3,0),"")</f>
        <v>45708</v>
      </c>
      <c r="G19" s="45">
        <f>IFERROR(VLOOKUP(ROW(计算明细0!A15),计算明细0!A:H,4,0),"")</f>
        <v>3.6</v>
      </c>
    </row>
    <row r="20" s="32" customFormat="1" ht="16.2" customHeight="1" spans="2:7">
      <c r="B20" s="42">
        <f>IFERROR(VLOOKUP(ROW(计算明细0!A16),计算明细0!A:H,5,0),"")</f>
        <v>45677</v>
      </c>
      <c r="C20" s="42">
        <f>IFERROR(VLOOKUP(ROW(计算明细0!A16),计算明细0!A:H,6,0),"")</f>
        <v>45708</v>
      </c>
      <c r="D20" s="43">
        <f>IFERROR(VLOOKUP(ROW(计算明细0!A16),计算明细0!A:H,7,0),"")</f>
        <v>31</v>
      </c>
      <c r="E20" s="44">
        <f>IFERROR(VLOOKUP(ROW(计算明细0!A16),计算明细0!A:H,8,0),"")</f>
        <v>305.753424657534</v>
      </c>
      <c r="F20" s="42">
        <f>IFERROR(VLOOKUP(ROW(计算明细0!A16),计算明细0!A:H,3,0),"")</f>
        <v>45677</v>
      </c>
      <c r="G20" s="45">
        <f>IFERROR(VLOOKUP(ROW(计算明细0!A16),计算明细0!A:H,4,0),"")</f>
        <v>3.6</v>
      </c>
    </row>
    <row r="21" s="32" customFormat="1" ht="16.2" customHeight="1" spans="2:7">
      <c r="B21" s="42">
        <f>IFERROR(VLOOKUP(ROW(计算明细0!A17),计算明细0!A:H,5,0),"")</f>
        <v>45646</v>
      </c>
      <c r="C21" s="42">
        <f>IFERROR(VLOOKUP(ROW(计算明细0!A17),计算明细0!A:H,6,0),"")</f>
        <v>45677</v>
      </c>
      <c r="D21" s="43">
        <f>IFERROR(VLOOKUP(ROW(计算明细0!A17),计算明细0!A:H,7,0),"")</f>
        <v>31</v>
      </c>
      <c r="E21" s="44">
        <f>IFERROR(VLOOKUP(ROW(计算明细0!A17),计算明细0!A:H,8,0),"")</f>
        <v>305.753424657534</v>
      </c>
      <c r="F21" s="42">
        <f>IFERROR(VLOOKUP(ROW(计算明细0!A17),计算明细0!A:H,3,0),"")</f>
        <v>45646</v>
      </c>
      <c r="G21" s="45">
        <f>IFERROR(VLOOKUP(ROW(计算明细0!A17),计算明细0!A:H,4,0),"")</f>
        <v>3.6</v>
      </c>
    </row>
    <row r="22" s="32" customFormat="1" ht="16.2" customHeight="1" spans="2:7">
      <c r="B22" s="42">
        <f>IFERROR(VLOOKUP(ROW(计算明细0!A18),计算明细0!A:H,5,0),"")</f>
        <v>45616</v>
      </c>
      <c r="C22" s="42">
        <f>IFERROR(VLOOKUP(ROW(计算明细0!A18),计算明细0!A:H,6,0),"")</f>
        <v>45646</v>
      </c>
      <c r="D22" s="43">
        <f>IFERROR(VLOOKUP(ROW(计算明细0!A18),计算明细0!A:H,7,0),"")</f>
        <v>30</v>
      </c>
      <c r="E22" s="44">
        <f>IFERROR(VLOOKUP(ROW(计算明细0!A18),计算明细0!A:H,8,0),"")</f>
        <v>295.890410958904</v>
      </c>
      <c r="F22" s="42">
        <f>IFERROR(VLOOKUP(ROW(计算明细0!A18),计算明细0!A:H,3,0),"")</f>
        <v>45616</v>
      </c>
      <c r="G22" s="45">
        <f>IFERROR(VLOOKUP(ROW(计算明细0!A18),计算明细0!A:H,4,0),"")</f>
        <v>3.6</v>
      </c>
    </row>
    <row r="23" s="32" customFormat="1" ht="16.2" customHeight="1" spans="2:7">
      <c r="B23" s="42">
        <f>IFERROR(VLOOKUP(ROW(计算明细0!A19),计算明细0!A:H,5,0),"")</f>
        <v>45586</v>
      </c>
      <c r="C23" s="42">
        <f>IFERROR(VLOOKUP(ROW(计算明细0!A19),计算明细0!A:H,6,0),"")</f>
        <v>45616</v>
      </c>
      <c r="D23" s="43">
        <f>IFERROR(VLOOKUP(ROW(计算明细0!A19),计算明细0!A:H,7,0),"")</f>
        <v>30</v>
      </c>
      <c r="E23" s="44">
        <f>IFERROR(VLOOKUP(ROW(计算明细0!A19),计算明细0!A:H,8,0),"")</f>
        <v>295.890410958904</v>
      </c>
      <c r="F23" s="42">
        <f>IFERROR(VLOOKUP(ROW(计算明细0!A19),计算明细0!A:H,3,0),"")</f>
        <v>45586</v>
      </c>
      <c r="G23" s="45">
        <f>IFERROR(VLOOKUP(ROW(计算明细0!A19),计算明细0!A:H,4,0),"")</f>
        <v>3.6</v>
      </c>
    </row>
    <row r="24" ht="16.2" customHeight="1" spans="2:7">
      <c r="B24" s="42">
        <f>IFERROR(VLOOKUP(ROW(计算明细0!A20),计算明细0!A:H,5,0),"")</f>
        <v>45555</v>
      </c>
      <c r="C24" s="42">
        <f>IFERROR(VLOOKUP(ROW(计算明细0!A20),计算明细0!A:H,6,0),"")</f>
        <v>45586</v>
      </c>
      <c r="D24" s="43">
        <f>IFERROR(VLOOKUP(ROW(计算明细0!A20),计算明细0!A:H,7,0),"")</f>
        <v>31</v>
      </c>
      <c r="E24" s="44">
        <f>IFERROR(VLOOKUP(ROW(计算明细0!A20),计算明细0!A:H,8,0),"")</f>
        <v>326.986301369863</v>
      </c>
      <c r="F24" s="42">
        <f>IFERROR(VLOOKUP(ROW(计算明细0!A20),计算明细0!A:H,3,0),"")</f>
        <v>45555</v>
      </c>
      <c r="G24" s="45">
        <f>IFERROR(VLOOKUP(ROW(计算明细0!A20),计算明细0!A:H,4,0),"")</f>
        <v>3.85</v>
      </c>
    </row>
    <row r="25" ht="16.2" customHeight="1" spans="2:7">
      <c r="B25" s="42">
        <f>IFERROR(VLOOKUP(ROW(计算明细0!A21),计算明细0!A:H,5,0),"")</f>
        <v>45524</v>
      </c>
      <c r="C25" s="42">
        <f>IFERROR(VLOOKUP(ROW(计算明细0!A21),计算明细0!A:H,6,0),"")</f>
        <v>45555</v>
      </c>
      <c r="D25" s="43">
        <f>IFERROR(VLOOKUP(ROW(计算明细0!A21),计算明细0!A:H,7,0),"")</f>
        <v>31</v>
      </c>
      <c r="E25" s="44">
        <f>IFERROR(VLOOKUP(ROW(计算明细0!A21),计算明细0!A:H,8,0),"")</f>
        <v>326.986301369863</v>
      </c>
      <c r="F25" s="42">
        <f>IFERROR(VLOOKUP(ROW(计算明细0!A21),计算明细0!A:H,3,0),"")</f>
        <v>45524</v>
      </c>
      <c r="G25" s="45">
        <f>IFERROR(VLOOKUP(ROW(计算明细0!A21),计算明细0!A:H,4,0),"")</f>
        <v>3.85</v>
      </c>
    </row>
    <row r="26" ht="16.2" customHeight="1" spans="2:7">
      <c r="B26" s="42">
        <f>IFERROR(VLOOKUP(ROW(计算明细0!A22),计算明细0!A:H,5,0),"")</f>
        <v>45495</v>
      </c>
      <c r="C26" s="42">
        <f>IFERROR(VLOOKUP(ROW(计算明细0!A22),计算明细0!A:H,6,0),"")</f>
        <v>45524</v>
      </c>
      <c r="D26" s="43">
        <f>IFERROR(VLOOKUP(ROW(计算明细0!A22),计算明细0!A:H,7,0),"")</f>
        <v>29</v>
      </c>
      <c r="E26" s="44">
        <f>IFERROR(VLOOKUP(ROW(计算明细0!A22),计算明细0!A:H,8,0),"")</f>
        <v>305.890410958904</v>
      </c>
      <c r="F26" s="42">
        <f>IFERROR(VLOOKUP(ROW(计算明细0!A22),计算明细0!A:H,3,0),"")</f>
        <v>45495</v>
      </c>
      <c r="G26" s="45">
        <f>IFERROR(VLOOKUP(ROW(计算明细0!A22),计算明细0!A:H,4,0),"")</f>
        <v>3.85</v>
      </c>
    </row>
    <row r="27" ht="16.2" customHeight="1" spans="2:7">
      <c r="B27" s="42">
        <f>IFERROR(VLOOKUP(ROW(计算明细0!A23),计算明细0!A:H,5,0),"")</f>
        <v>45463</v>
      </c>
      <c r="C27" s="42">
        <f>IFERROR(VLOOKUP(ROW(计算明细0!A23),计算明细0!A:H,6,0),"")</f>
        <v>45495</v>
      </c>
      <c r="D27" s="43">
        <f>IFERROR(VLOOKUP(ROW(计算明细0!A23),计算明细0!A:H,7,0),"")</f>
        <v>32</v>
      </c>
      <c r="E27" s="44">
        <f>IFERROR(VLOOKUP(ROW(计算明细0!A23),计算明细0!A:H,8,0),"")</f>
        <v>346.301369863014</v>
      </c>
      <c r="F27" s="42">
        <f>IFERROR(VLOOKUP(ROW(计算明细0!A23),计算明细0!A:H,3,0),"")</f>
        <v>45463</v>
      </c>
      <c r="G27" s="45">
        <f>IFERROR(VLOOKUP(ROW(计算明细0!A23),计算明细0!A:H,4,0),"")</f>
        <v>3.95</v>
      </c>
    </row>
    <row r="28" ht="16.2" customHeight="1" spans="2:7">
      <c r="B28" s="42">
        <f>IFERROR(VLOOKUP(ROW(计算明细0!A24),计算明细0!A:H,5,0),"")</f>
        <v>45432</v>
      </c>
      <c r="C28" s="42">
        <f>IFERROR(VLOOKUP(ROW(计算明细0!A24),计算明细0!A:H,6,0),"")</f>
        <v>45463</v>
      </c>
      <c r="D28" s="43">
        <f>IFERROR(VLOOKUP(ROW(计算明细0!A24),计算明细0!A:H,7,0),"")</f>
        <v>31</v>
      </c>
      <c r="E28" s="44">
        <f>IFERROR(VLOOKUP(ROW(计算明细0!A24),计算明细0!A:H,8,0),"")</f>
        <v>335.479452054795</v>
      </c>
      <c r="F28" s="42">
        <f>IFERROR(VLOOKUP(ROW(计算明细0!A24),计算明细0!A:H,3,0),"")</f>
        <v>45432</v>
      </c>
      <c r="G28" s="45">
        <f>IFERROR(VLOOKUP(ROW(计算明细0!A24),计算明细0!A:H,4,0),"")</f>
        <v>3.95</v>
      </c>
    </row>
    <row r="29" ht="16.2" customHeight="1" spans="2:7">
      <c r="B29" s="42">
        <f>IFERROR(VLOOKUP(ROW(计算明细0!A25),计算明细0!A:H,5,0),"")</f>
        <v>45404</v>
      </c>
      <c r="C29" s="42">
        <f>IFERROR(VLOOKUP(ROW(计算明细0!A25),计算明细0!A:H,6,0),"")</f>
        <v>45432</v>
      </c>
      <c r="D29" s="43">
        <f>IFERROR(VLOOKUP(ROW(计算明细0!A25),计算明细0!A:H,7,0),"")</f>
        <v>28</v>
      </c>
      <c r="E29" s="44">
        <f>IFERROR(VLOOKUP(ROW(计算明细0!A25),计算明细0!A:H,8,0),"")</f>
        <v>303.013698630137</v>
      </c>
      <c r="F29" s="42">
        <f>IFERROR(VLOOKUP(ROW(计算明细0!A25),计算明细0!A:H,3,0),"")</f>
        <v>45404</v>
      </c>
      <c r="G29" s="45">
        <f>IFERROR(VLOOKUP(ROW(计算明细0!A25),计算明细0!A:H,4,0),"")</f>
        <v>3.95</v>
      </c>
    </row>
    <row r="30" ht="16.2" customHeight="1" spans="2:7">
      <c r="B30" s="42">
        <f>IFERROR(VLOOKUP(ROW(计算明细0!A26),计算明细0!A:H,5,0),"")</f>
        <v>45371</v>
      </c>
      <c r="C30" s="42">
        <f>IFERROR(VLOOKUP(ROW(计算明细0!A26),计算明细0!A:H,6,0),"")</f>
        <v>45404</v>
      </c>
      <c r="D30" s="43">
        <f>IFERROR(VLOOKUP(ROW(计算明细0!A26),计算明细0!A:H,7,0),"")</f>
        <v>33</v>
      </c>
      <c r="E30" s="44">
        <f>IFERROR(VLOOKUP(ROW(计算明细0!A26),计算明细0!A:H,8,0),"")</f>
        <v>357.123287671233</v>
      </c>
      <c r="F30" s="42">
        <f>IFERROR(VLOOKUP(ROW(计算明细0!A26),计算明细0!A:H,3,0),"")</f>
        <v>45371</v>
      </c>
      <c r="G30" s="45">
        <f>IFERROR(VLOOKUP(ROW(计算明细0!A26),计算明细0!A:H,4,0),"")</f>
        <v>3.95</v>
      </c>
    </row>
    <row r="31" ht="16.2" customHeight="1" spans="2:7">
      <c r="B31" s="42">
        <f>IFERROR(VLOOKUP(ROW(计算明细0!A27),计算明细0!A:H,5,0),"")</f>
        <v>45342</v>
      </c>
      <c r="C31" s="42">
        <f>IFERROR(VLOOKUP(ROW(计算明细0!A27),计算明细0!A:H,6,0),"")</f>
        <v>45371</v>
      </c>
      <c r="D31" s="43">
        <f>IFERROR(VLOOKUP(ROW(计算明细0!A27),计算明细0!A:H,7,0),"")</f>
        <v>29</v>
      </c>
      <c r="E31" s="44">
        <f>IFERROR(VLOOKUP(ROW(计算明细0!A27),计算明细0!A:H,8,0),"")</f>
        <v>313.835616438356</v>
      </c>
      <c r="F31" s="42">
        <f>IFERROR(VLOOKUP(ROW(计算明细0!A27),计算明细0!A:H,3,0),"")</f>
        <v>45342</v>
      </c>
      <c r="G31" s="45">
        <f>IFERROR(VLOOKUP(ROW(计算明细0!A27),计算明细0!A:H,4,0),"")</f>
        <v>3.95</v>
      </c>
    </row>
    <row r="32" ht="16.2" customHeight="1" spans="2:7">
      <c r="B32" s="42">
        <f>IFERROR(VLOOKUP(ROW(计算明细0!A28),计算明细0!A:H,5,0),"")</f>
        <v>45313</v>
      </c>
      <c r="C32" s="42">
        <f>IFERROR(VLOOKUP(ROW(计算明细0!A28),计算明细0!A:H,6,0),"")</f>
        <v>45342</v>
      </c>
      <c r="D32" s="43">
        <f>IFERROR(VLOOKUP(ROW(计算明细0!A28),计算明细0!A:H,7,0),"")</f>
        <v>29</v>
      </c>
      <c r="E32" s="44">
        <f>IFERROR(VLOOKUP(ROW(计算明细0!A28),计算明细0!A:H,8,0),"")</f>
        <v>333.698630136986</v>
      </c>
      <c r="F32" s="42">
        <f>IFERROR(VLOOKUP(ROW(计算明细0!A28),计算明细0!A:H,3,0),"")</f>
        <v>45313</v>
      </c>
      <c r="G32" s="45">
        <f>IFERROR(VLOOKUP(ROW(计算明细0!A28),计算明细0!A:H,4,0),"")</f>
        <v>4.2</v>
      </c>
    </row>
    <row r="33" ht="16.2" customHeight="1" spans="2:7">
      <c r="B33" s="42">
        <f>IFERROR(VLOOKUP(ROW(计算明细0!A29),计算明细0!A:H,5,0),"")</f>
        <v>45280</v>
      </c>
      <c r="C33" s="42">
        <f>IFERROR(VLOOKUP(ROW(计算明细0!A29),计算明细0!A:H,6,0),"")</f>
        <v>45313</v>
      </c>
      <c r="D33" s="43">
        <f>IFERROR(VLOOKUP(ROW(计算明细0!A29),计算明细0!A:H,7,0),"")</f>
        <v>33</v>
      </c>
      <c r="E33" s="44">
        <f>IFERROR(VLOOKUP(ROW(计算明细0!A29),计算明细0!A:H,8,0),"")</f>
        <v>379.72602739726</v>
      </c>
      <c r="F33" s="42">
        <f>IFERROR(VLOOKUP(ROW(计算明细0!A29),计算明细0!A:H,3,0),"")</f>
        <v>45280</v>
      </c>
      <c r="G33" s="45">
        <f>IFERROR(VLOOKUP(ROW(计算明细0!A29),计算明细0!A:H,4,0),"")</f>
        <v>4.2</v>
      </c>
    </row>
    <row r="34" ht="16.2" customHeight="1" spans="2:7">
      <c r="B34" s="42">
        <f>IFERROR(VLOOKUP(ROW(计算明细0!A30),计算明细0!A:H,5,0),"")</f>
        <v>45250</v>
      </c>
      <c r="C34" s="42">
        <f>IFERROR(VLOOKUP(ROW(计算明细0!A30),计算明细0!A:H,6,0),"")</f>
        <v>45280</v>
      </c>
      <c r="D34" s="43">
        <f>IFERROR(VLOOKUP(ROW(计算明细0!A30),计算明细0!A:H,7,0),"")</f>
        <v>30</v>
      </c>
      <c r="E34" s="44">
        <f>IFERROR(VLOOKUP(ROW(计算明细0!A30),计算明细0!A:H,8,0),"")</f>
        <v>345.205479452055</v>
      </c>
      <c r="F34" s="42">
        <f>IFERROR(VLOOKUP(ROW(计算明细0!A30),计算明细0!A:H,3,0),"")</f>
        <v>45250</v>
      </c>
      <c r="G34" s="45">
        <f>IFERROR(VLOOKUP(ROW(计算明细0!A30),计算明细0!A:H,4,0),"")</f>
        <v>4.2</v>
      </c>
    </row>
    <row r="35" spans="2:7">
      <c r="B35" s="42">
        <f>IFERROR(VLOOKUP(ROW(计算明细0!A31),计算明细0!A:H,5,0),"")</f>
        <v>45219</v>
      </c>
      <c r="C35" s="42">
        <f>IFERROR(VLOOKUP(ROW(计算明细0!A31),计算明细0!A:H,6,0),"")</f>
        <v>45250</v>
      </c>
      <c r="D35" s="43">
        <f>IFERROR(VLOOKUP(ROW(计算明细0!A31),计算明细0!A:H,7,0),"")</f>
        <v>31</v>
      </c>
      <c r="E35" s="44">
        <f>IFERROR(VLOOKUP(ROW(计算明细0!A31),计算明细0!A:H,8,0),"")</f>
        <v>356.712328767123</v>
      </c>
      <c r="F35" s="42">
        <f>IFERROR(VLOOKUP(ROW(计算明细0!A31),计算明细0!A:H,3,0),"")</f>
        <v>45219</v>
      </c>
      <c r="G35" s="45">
        <f>IFERROR(VLOOKUP(ROW(计算明细0!A31),计算明细0!A:H,4,0),"")</f>
        <v>4.2</v>
      </c>
    </row>
    <row r="36" spans="2:7">
      <c r="B36" s="42">
        <f>IFERROR(VLOOKUP(ROW(计算明细0!A32),计算明细0!A:H,5,0),"")</f>
        <v>45189</v>
      </c>
      <c r="C36" s="42">
        <f>IFERROR(VLOOKUP(ROW(计算明细0!A32),计算明细0!A:H,6,0),"")</f>
        <v>45219</v>
      </c>
      <c r="D36" s="43">
        <f>IFERROR(VLOOKUP(ROW(计算明细0!A32),计算明细0!A:H,7,0),"")</f>
        <v>30</v>
      </c>
      <c r="E36" s="44">
        <f>IFERROR(VLOOKUP(ROW(计算明细0!A32),计算明细0!A:H,8,0),"")</f>
        <v>345.205479452055</v>
      </c>
      <c r="F36" s="42">
        <f>IFERROR(VLOOKUP(ROW(计算明细0!A32),计算明细0!A:H,3,0),"")</f>
        <v>45189</v>
      </c>
      <c r="G36" s="45">
        <f>IFERROR(VLOOKUP(ROW(计算明细0!A32),计算明细0!A:H,4,0),"")</f>
        <v>4.2</v>
      </c>
    </row>
    <row r="37" spans="2:7">
      <c r="B37" s="42">
        <f>IFERROR(VLOOKUP(ROW(计算明细0!A33),计算明细0!A:H,5,0),"")</f>
        <v>45159</v>
      </c>
      <c r="C37" s="42">
        <f>IFERROR(VLOOKUP(ROW(计算明细0!A33),计算明细0!A:H,6,0),"")</f>
        <v>45189</v>
      </c>
      <c r="D37" s="43">
        <f>IFERROR(VLOOKUP(ROW(计算明细0!A33),计算明细0!A:H,7,0),"")</f>
        <v>30</v>
      </c>
      <c r="E37" s="44">
        <f>IFERROR(VLOOKUP(ROW(计算明细0!A33),计算明细0!A:H,8,0),"")</f>
        <v>345.205479452055</v>
      </c>
      <c r="F37" s="42">
        <f>IFERROR(VLOOKUP(ROW(计算明细0!A33),计算明细0!A:H,3,0),"")</f>
        <v>45159</v>
      </c>
      <c r="G37" s="45">
        <f>IFERROR(VLOOKUP(ROW(计算明细0!A33),计算明细0!A:H,4,0),"")</f>
        <v>4.2</v>
      </c>
    </row>
    <row r="38" spans="2:7">
      <c r="B38" s="42">
        <f>IFERROR(VLOOKUP(ROW(计算明细0!A34),计算明细0!A:H,5,0),"")</f>
        <v>45127</v>
      </c>
      <c r="C38" s="42">
        <f>IFERROR(VLOOKUP(ROW(计算明细0!A34),计算明细0!A:H,6,0),"")</f>
        <v>45159</v>
      </c>
      <c r="D38" s="43">
        <f>IFERROR(VLOOKUP(ROW(计算明细0!A34),计算明细0!A:H,7,0),"")</f>
        <v>32</v>
      </c>
      <c r="E38" s="44">
        <f>IFERROR(VLOOKUP(ROW(计算明细0!A34),计算明细0!A:H,8,0),"")</f>
        <v>368.219178082192</v>
      </c>
      <c r="F38" s="42">
        <f>IFERROR(VLOOKUP(ROW(计算明细0!A34),计算明细0!A:H,3,0),"")</f>
        <v>45127</v>
      </c>
      <c r="G38" s="45">
        <f>IFERROR(VLOOKUP(ROW(计算明细0!A34),计算明细0!A:H,4,0),"")</f>
        <v>4.2</v>
      </c>
    </row>
    <row r="39" spans="2:7">
      <c r="B39" s="42">
        <f>IFERROR(VLOOKUP(ROW(计算明细0!A35),计算明细0!A:H,5,0),"")</f>
        <v>45097</v>
      </c>
      <c r="C39" s="42">
        <f>IFERROR(VLOOKUP(ROW(计算明细0!A35),计算明细0!A:H,6,0),"")</f>
        <v>45127</v>
      </c>
      <c r="D39" s="43">
        <f>IFERROR(VLOOKUP(ROW(计算明细0!A35),计算明细0!A:H,7,0),"")</f>
        <v>30</v>
      </c>
      <c r="E39" s="44">
        <f>IFERROR(VLOOKUP(ROW(计算明细0!A35),计算明细0!A:H,8,0),"")</f>
        <v>345.205479452055</v>
      </c>
      <c r="F39" s="42">
        <f>IFERROR(VLOOKUP(ROW(计算明细0!A35),计算明细0!A:H,3,0),"")</f>
        <v>45097</v>
      </c>
      <c r="G39" s="45">
        <f>IFERROR(VLOOKUP(ROW(计算明细0!A35),计算明细0!A:H,4,0),"")</f>
        <v>4.2</v>
      </c>
    </row>
    <row r="40" spans="2:7">
      <c r="B40" s="42">
        <f>IFERROR(VLOOKUP(ROW(计算明细0!A36),计算明细0!A:H,5,0),"")</f>
        <v>45068</v>
      </c>
      <c r="C40" s="42">
        <f>IFERROR(VLOOKUP(ROW(计算明细0!A36),计算明细0!A:H,6,0),"")</f>
        <v>45097</v>
      </c>
      <c r="D40" s="43">
        <f>IFERROR(VLOOKUP(ROW(计算明细0!A36),计算明细0!A:H,7,0),"")</f>
        <v>29</v>
      </c>
      <c r="E40" s="44">
        <f>IFERROR(VLOOKUP(ROW(计算明细0!A36),计算明细0!A:H,8,0),"")</f>
        <v>341.643835616438</v>
      </c>
      <c r="F40" s="42">
        <f>IFERROR(VLOOKUP(ROW(计算明细0!A36),计算明细0!A:H,3,0),"")</f>
        <v>45068</v>
      </c>
      <c r="G40" s="45">
        <f>IFERROR(VLOOKUP(ROW(计算明细0!A36),计算明细0!A:H,4,0),"")</f>
        <v>4.3</v>
      </c>
    </row>
    <row r="41" spans="2:7">
      <c r="B41" s="42">
        <f>IFERROR(VLOOKUP(ROW(计算明细0!A37),计算明细0!A:H,5,0),"")</f>
        <v>45036</v>
      </c>
      <c r="C41" s="42">
        <f>IFERROR(VLOOKUP(ROW(计算明细0!A37),计算明细0!A:H,6,0),"")</f>
        <v>45068</v>
      </c>
      <c r="D41" s="43">
        <f>IFERROR(VLOOKUP(ROW(计算明细0!A37),计算明细0!A:H,7,0),"")</f>
        <v>32</v>
      </c>
      <c r="E41" s="44">
        <f>IFERROR(VLOOKUP(ROW(计算明细0!A37),计算明细0!A:H,8,0),"")</f>
        <v>376.986301369863</v>
      </c>
      <c r="F41" s="42">
        <f>IFERROR(VLOOKUP(ROW(计算明细0!A37),计算明细0!A:H,3,0),"")</f>
        <v>45036</v>
      </c>
      <c r="G41" s="45">
        <f>IFERROR(VLOOKUP(ROW(计算明细0!A37),计算明细0!A:H,4,0),"")</f>
        <v>4.3</v>
      </c>
    </row>
    <row r="42" spans="2:7">
      <c r="B42" s="42">
        <f>IFERROR(VLOOKUP(ROW(计算明细0!A38),计算明细0!A:H,5,0),"")</f>
        <v>45005</v>
      </c>
      <c r="C42" s="42">
        <f>IFERROR(VLOOKUP(ROW(计算明细0!A38),计算明细0!A:H,6,0),"")</f>
        <v>45036</v>
      </c>
      <c r="D42" s="43">
        <f>IFERROR(VLOOKUP(ROW(计算明细0!A38),计算明细0!A:H,7,0),"")</f>
        <v>31</v>
      </c>
      <c r="E42" s="44">
        <f>IFERROR(VLOOKUP(ROW(计算明细0!A38),计算明细0!A:H,8,0),"")</f>
        <v>365.205479452055</v>
      </c>
      <c r="F42" s="42">
        <f>IFERROR(VLOOKUP(ROW(计算明细0!A38),计算明细0!A:H,3,0),"")</f>
        <v>45005</v>
      </c>
      <c r="G42" s="45">
        <f>IFERROR(VLOOKUP(ROW(计算明细0!A38),计算明细0!A:H,4,0),"")</f>
        <v>4.3</v>
      </c>
    </row>
    <row r="43" spans="2:7">
      <c r="B43" s="42">
        <f>IFERROR(VLOOKUP(ROW(计算明细0!A39),计算明细0!A:H,5,0),"")</f>
        <v>44977</v>
      </c>
      <c r="C43" s="42">
        <f>IFERROR(VLOOKUP(ROW(计算明细0!A39),计算明细0!A:H,6,0),"")</f>
        <v>45005</v>
      </c>
      <c r="D43" s="43">
        <f>IFERROR(VLOOKUP(ROW(计算明细0!A39),计算明细0!A:H,7,0),"")</f>
        <v>28</v>
      </c>
      <c r="E43" s="44">
        <f>IFERROR(VLOOKUP(ROW(计算明细0!A39),计算明细0!A:H,8,0),"")</f>
        <v>329.86301369863</v>
      </c>
      <c r="F43" s="42">
        <f>IFERROR(VLOOKUP(ROW(计算明细0!A39),计算明细0!A:H,3,0),"")</f>
        <v>44977</v>
      </c>
      <c r="G43" s="45">
        <f>IFERROR(VLOOKUP(ROW(计算明细0!A39),计算明细0!A:H,4,0),"")</f>
        <v>4.3</v>
      </c>
    </row>
    <row r="44" spans="2:7">
      <c r="B44" s="42">
        <f>IFERROR(VLOOKUP(ROW(计算明细0!A40),计算明细0!A:H,5,0),"")</f>
        <v>44946</v>
      </c>
      <c r="C44" s="42">
        <f>IFERROR(VLOOKUP(ROW(计算明细0!A40),计算明细0!A:H,6,0),"")</f>
        <v>44977</v>
      </c>
      <c r="D44" s="43">
        <f>IFERROR(VLOOKUP(ROW(计算明细0!A40),计算明细0!A:H,7,0),"")</f>
        <v>31</v>
      </c>
      <c r="E44" s="44">
        <f>IFERROR(VLOOKUP(ROW(计算明细0!A40),计算明细0!A:H,8,0),"")</f>
        <v>365.205479452055</v>
      </c>
      <c r="F44" s="42">
        <f>IFERROR(VLOOKUP(ROW(计算明细0!A40),计算明细0!A:H,3,0),"")</f>
        <v>44946</v>
      </c>
      <c r="G44" s="45">
        <f>IFERROR(VLOOKUP(ROW(计算明细0!A40),计算明细0!A:H,4,0),"")</f>
        <v>4.3</v>
      </c>
    </row>
    <row r="45" spans="2:7">
      <c r="B45" s="42">
        <f>IFERROR(VLOOKUP(ROW(计算明细0!A41),计算明细0!A:H,5,0),"")</f>
        <v>44915</v>
      </c>
      <c r="C45" s="42">
        <f>IFERROR(VLOOKUP(ROW(计算明细0!A41),计算明细0!A:H,6,0),"")</f>
        <v>44946</v>
      </c>
      <c r="D45" s="43">
        <f>IFERROR(VLOOKUP(ROW(计算明细0!A41),计算明细0!A:H,7,0),"")</f>
        <v>31</v>
      </c>
      <c r="E45" s="44">
        <f>IFERROR(VLOOKUP(ROW(计算明细0!A41),计算明细0!A:H,8,0),"")</f>
        <v>365.205479452055</v>
      </c>
      <c r="F45" s="42">
        <f>IFERROR(VLOOKUP(ROW(计算明细0!A41),计算明细0!A:H,3,0),"")</f>
        <v>44915</v>
      </c>
      <c r="G45" s="45">
        <f>IFERROR(VLOOKUP(ROW(计算明细0!A41),计算明细0!A:H,4,0),"")</f>
        <v>4.3</v>
      </c>
    </row>
    <row r="46" spans="2:7">
      <c r="B46" s="42">
        <f>IFERROR(VLOOKUP(ROW(计算明细0!A42),计算明细0!A:H,5,0),"")</f>
        <v>44886</v>
      </c>
      <c r="C46" s="42">
        <f>IFERROR(VLOOKUP(ROW(计算明细0!A42),计算明细0!A:H,6,0),"")</f>
        <v>44915</v>
      </c>
      <c r="D46" s="43">
        <f>IFERROR(VLOOKUP(ROW(计算明细0!A42),计算明细0!A:H,7,0),"")</f>
        <v>29</v>
      </c>
      <c r="E46" s="44">
        <f>IFERROR(VLOOKUP(ROW(计算明细0!A42),计算明细0!A:H,8,0),"")</f>
        <v>341.643835616438</v>
      </c>
      <c r="F46" s="42">
        <f>IFERROR(VLOOKUP(ROW(计算明细0!A42),计算明细0!A:H,3,0),"")</f>
        <v>44886</v>
      </c>
      <c r="G46" s="45">
        <f>IFERROR(VLOOKUP(ROW(计算明细0!A42),计算明细0!A:H,4,0),"")</f>
        <v>4.3</v>
      </c>
    </row>
    <row r="47" spans="2:7">
      <c r="B47" s="42">
        <f>IFERROR(VLOOKUP(ROW(计算明细0!A43),计算明细0!A:H,5,0),"")</f>
        <v>44854</v>
      </c>
      <c r="C47" s="42">
        <f>IFERROR(VLOOKUP(ROW(计算明细0!A43),计算明细0!A:H,6,0),"")</f>
        <v>44886</v>
      </c>
      <c r="D47" s="43">
        <f>IFERROR(VLOOKUP(ROW(计算明细0!A43),计算明细0!A:H,7,0),"")</f>
        <v>32</v>
      </c>
      <c r="E47" s="44">
        <f>IFERROR(VLOOKUP(ROW(计算明细0!A43),计算明细0!A:H,8,0),"")</f>
        <v>376.986301369863</v>
      </c>
      <c r="F47" s="42">
        <f>IFERROR(VLOOKUP(ROW(计算明细0!A43),计算明细0!A:H,3,0),"")</f>
        <v>44854</v>
      </c>
      <c r="G47" s="45">
        <f>IFERROR(VLOOKUP(ROW(计算明细0!A43),计算明细0!A:H,4,0),"")</f>
        <v>4.3</v>
      </c>
    </row>
    <row r="48" spans="2:7">
      <c r="B48" s="42">
        <f>IFERROR(VLOOKUP(ROW(计算明细0!A44),计算明细0!A:H,5,0),"")</f>
        <v>44824</v>
      </c>
      <c r="C48" s="42">
        <f>IFERROR(VLOOKUP(ROW(计算明细0!A44),计算明细0!A:H,6,0),"")</f>
        <v>44854</v>
      </c>
      <c r="D48" s="43">
        <f>IFERROR(VLOOKUP(ROW(计算明细0!A44),计算明细0!A:H,7,0),"")</f>
        <v>30</v>
      </c>
      <c r="E48" s="44">
        <f>IFERROR(VLOOKUP(ROW(计算明细0!A44),计算明细0!A:H,8,0),"")</f>
        <v>353.424657534247</v>
      </c>
      <c r="F48" s="42">
        <f>IFERROR(VLOOKUP(ROW(计算明细0!A44),计算明细0!A:H,3,0),"")</f>
        <v>44824</v>
      </c>
      <c r="G48" s="45">
        <f>IFERROR(VLOOKUP(ROW(计算明细0!A44),计算明细0!A:H,4,0),"")</f>
        <v>4.3</v>
      </c>
    </row>
    <row r="49" spans="2:7">
      <c r="B49" s="42">
        <f>IFERROR(VLOOKUP(ROW(计算明细0!A45),计算明细0!A:H,5,0),"")</f>
        <v>44795</v>
      </c>
      <c r="C49" s="42">
        <f>IFERROR(VLOOKUP(ROW(计算明细0!A45),计算明细0!A:H,6,0),"")</f>
        <v>44824</v>
      </c>
      <c r="D49" s="43">
        <f>IFERROR(VLOOKUP(ROW(计算明细0!A45),计算明细0!A:H,7,0),"")</f>
        <v>29</v>
      </c>
      <c r="E49" s="44">
        <f>IFERROR(VLOOKUP(ROW(计算明细0!A45),计算明细0!A:H,8,0),"")</f>
        <v>341.643835616438</v>
      </c>
      <c r="F49" s="42">
        <f>IFERROR(VLOOKUP(ROW(计算明细0!A45),计算明细0!A:H,3,0),"")</f>
        <v>44795</v>
      </c>
      <c r="G49" s="45">
        <f>IFERROR(VLOOKUP(ROW(计算明细0!A45),计算明细0!A:H,4,0),"")</f>
        <v>4.3</v>
      </c>
    </row>
    <row r="50" spans="2:7">
      <c r="B50" s="42">
        <f>IFERROR(VLOOKUP(ROW(计算明细0!A46),计算明细0!A:H,5,0),"")</f>
        <v>44762</v>
      </c>
      <c r="C50" s="42">
        <f>IFERROR(VLOOKUP(ROW(计算明细0!A46),计算明细0!A:H,6,0),"")</f>
        <v>44795</v>
      </c>
      <c r="D50" s="43">
        <f>IFERROR(VLOOKUP(ROW(计算明细0!A46),计算明细0!A:H,7,0),"")</f>
        <v>33</v>
      </c>
      <c r="E50" s="44">
        <f>IFERROR(VLOOKUP(ROW(计算明细0!A46),计算明细0!A:H,8,0),"")</f>
        <v>402.328767123288</v>
      </c>
      <c r="F50" s="42">
        <f>IFERROR(VLOOKUP(ROW(计算明细0!A46),计算明细0!A:H,3,0),"")</f>
        <v>44762</v>
      </c>
      <c r="G50" s="45">
        <f>IFERROR(VLOOKUP(ROW(计算明细0!A46),计算明细0!A:H,4,0),"")</f>
        <v>4.45</v>
      </c>
    </row>
    <row r="51" spans="2:7">
      <c r="B51" s="42">
        <f>IFERROR(VLOOKUP(ROW(计算明细0!A47),计算明细0!A:H,5,0),"")</f>
        <v>44732</v>
      </c>
      <c r="C51" s="42">
        <f>IFERROR(VLOOKUP(ROW(计算明细0!A47),计算明细0!A:H,6,0),"")</f>
        <v>44762</v>
      </c>
      <c r="D51" s="43">
        <f>IFERROR(VLOOKUP(ROW(计算明细0!A47),计算明细0!A:H,7,0),"")</f>
        <v>30</v>
      </c>
      <c r="E51" s="44">
        <f>IFERROR(VLOOKUP(ROW(计算明细0!A47),计算明细0!A:H,8,0),"")</f>
        <v>365.753424657534</v>
      </c>
      <c r="F51" s="42">
        <f>IFERROR(VLOOKUP(ROW(计算明细0!A47),计算明细0!A:H,3,0),"")</f>
        <v>44732</v>
      </c>
      <c r="G51" s="45">
        <f>IFERROR(VLOOKUP(ROW(计算明细0!A47),计算明细0!A:H,4,0),"")</f>
        <v>4.45</v>
      </c>
    </row>
    <row r="52" spans="2:7">
      <c r="B52" s="42">
        <f>IFERROR(VLOOKUP(ROW(计算明细0!A48),计算明细0!A:H,5,0),"")</f>
        <v>44701</v>
      </c>
      <c r="C52" s="42">
        <f>IFERROR(VLOOKUP(ROW(计算明细0!A48),计算明细0!A:H,6,0),"")</f>
        <v>44732</v>
      </c>
      <c r="D52" s="43">
        <f>IFERROR(VLOOKUP(ROW(计算明细0!A48),计算明细0!A:H,7,0),"")</f>
        <v>31</v>
      </c>
      <c r="E52" s="44">
        <f>IFERROR(VLOOKUP(ROW(计算明细0!A48),计算明细0!A:H,8,0),"")</f>
        <v>377.945205479452</v>
      </c>
      <c r="F52" s="42">
        <f>IFERROR(VLOOKUP(ROW(计算明细0!A48),计算明细0!A:H,3,0),"")</f>
        <v>44701</v>
      </c>
      <c r="G52" s="45">
        <f>IFERROR(VLOOKUP(ROW(计算明细0!A48),计算明细0!A:H,4,0),"")</f>
        <v>4.45</v>
      </c>
    </row>
    <row r="53" spans="2:7">
      <c r="B53" s="42">
        <f>IFERROR(VLOOKUP(ROW(计算明细0!A49),计算明细0!A:H,5,0),"")</f>
        <v>44671</v>
      </c>
      <c r="C53" s="42">
        <f>IFERROR(VLOOKUP(ROW(计算明细0!A49),计算明细0!A:H,6,0),"")</f>
        <v>44701</v>
      </c>
      <c r="D53" s="43">
        <f>IFERROR(VLOOKUP(ROW(计算明细0!A49),计算明细0!A:H,7,0),"")</f>
        <v>30</v>
      </c>
      <c r="E53" s="44">
        <f>IFERROR(VLOOKUP(ROW(计算明细0!A49),计算明细0!A:H,8,0),"")</f>
        <v>378.082191780822</v>
      </c>
      <c r="F53" s="42">
        <f>IFERROR(VLOOKUP(ROW(计算明细0!A49),计算明细0!A:H,3,0),"")</f>
        <v>44671</v>
      </c>
      <c r="G53" s="45">
        <f>IFERROR(VLOOKUP(ROW(计算明细0!A49),计算明细0!A:H,4,0),"")</f>
        <v>4.6</v>
      </c>
    </row>
    <row r="54" spans="2:7">
      <c r="B54" s="42">
        <f>IFERROR(VLOOKUP(ROW(计算明细0!A50),计算明细0!A:H,5,0),"")</f>
        <v>44641</v>
      </c>
      <c r="C54" s="42">
        <f>IFERROR(VLOOKUP(ROW(计算明细0!A50),计算明细0!A:H,6,0),"")</f>
        <v>44671</v>
      </c>
      <c r="D54" s="43">
        <f>IFERROR(VLOOKUP(ROW(计算明细0!A50),计算明细0!A:H,7,0),"")</f>
        <v>30</v>
      </c>
      <c r="E54" s="44">
        <f>IFERROR(VLOOKUP(ROW(计算明细0!A50),计算明细0!A:H,8,0),"")</f>
        <v>378.082191780822</v>
      </c>
      <c r="F54" s="42">
        <f>IFERROR(VLOOKUP(ROW(计算明细0!A50),计算明细0!A:H,3,0),"")</f>
        <v>44641</v>
      </c>
      <c r="G54" s="45">
        <f>IFERROR(VLOOKUP(ROW(计算明细0!A50),计算明细0!A:H,4,0),"")</f>
        <v>4.6</v>
      </c>
    </row>
    <row r="55" spans="2:7">
      <c r="B55" s="42">
        <f>IFERROR(VLOOKUP(ROW(计算明细0!A51),计算明细0!A:H,5,0),"")</f>
        <v>44613</v>
      </c>
      <c r="C55" s="42">
        <f>IFERROR(VLOOKUP(ROW(计算明细0!A51),计算明细0!A:H,6,0),"")</f>
        <v>44641</v>
      </c>
      <c r="D55" s="43">
        <f>IFERROR(VLOOKUP(ROW(计算明细0!A51),计算明细0!A:H,7,0),"")</f>
        <v>28</v>
      </c>
      <c r="E55" s="44">
        <f>IFERROR(VLOOKUP(ROW(计算明细0!A51),计算明细0!A:H,8,0),"")</f>
        <v>352.876712328767</v>
      </c>
      <c r="F55" s="42">
        <f>IFERROR(VLOOKUP(ROW(计算明细0!A51),计算明细0!A:H,3,0),"")</f>
        <v>44613</v>
      </c>
      <c r="G55" s="45">
        <f>IFERROR(VLOOKUP(ROW(计算明细0!A51),计算明细0!A:H,4,0),"")</f>
        <v>4.6</v>
      </c>
    </row>
    <row r="56" spans="2:7">
      <c r="B56" s="42">
        <f>IFERROR(VLOOKUP(ROW(计算明细0!A52),计算明细0!A:H,5,0),"")</f>
        <v>44581</v>
      </c>
      <c r="C56" s="42">
        <f>IFERROR(VLOOKUP(ROW(计算明细0!A52),计算明细0!A:H,6,0),"")</f>
        <v>44613</v>
      </c>
      <c r="D56" s="43">
        <f>IFERROR(VLOOKUP(ROW(计算明细0!A52),计算明细0!A:H,7,0),"")</f>
        <v>32</v>
      </c>
      <c r="E56" s="44">
        <f>IFERROR(VLOOKUP(ROW(计算明细0!A52),计算明细0!A:H,8,0),"")</f>
        <v>403.287671232877</v>
      </c>
      <c r="F56" s="42">
        <f>IFERROR(VLOOKUP(ROW(计算明细0!A52),计算明细0!A:H,3,0),"")</f>
        <v>44581</v>
      </c>
      <c r="G56" s="45">
        <f>IFERROR(VLOOKUP(ROW(计算明细0!A52),计算明细0!A:H,4,0),"")</f>
        <v>4.6</v>
      </c>
    </row>
    <row r="57" spans="2:7">
      <c r="B57" s="42">
        <f>IFERROR(VLOOKUP(ROW(计算明细0!A53),计算明细0!A:H,5,0),"")</f>
        <v>44550</v>
      </c>
      <c r="C57" s="42">
        <f>IFERROR(VLOOKUP(ROW(计算明细0!A53),计算明细0!A:H,6,0),"")</f>
        <v>44581</v>
      </c>
      <c r="D57" s="43">
        <f>IFERROR(VLOOKUP(ROW(计算明细0!A53),计算明细0!A:H,7,0),"")</f>
        <v>31</v>
      </c>
      <c r="E57" s="44">
        <f>IFERROR(VLOOKUP(ROW(计算明细0!A53),计算明细0!A:H,8,0),"")</f>
        <v>394.931506849315</v>
      </c>
      <c r="F57" s="42">
        <f>IFERROR(VLOOKUP(ROW(计算明细0!A53),计算明细0!A:H,3,0),"")</f>
        <v>44550</v>
      </c>
      <c r="G57" s="45">
        <f>IFERROR(VLOOKUP(ROW(计算明细0!A53),计算明细0!A:H,4,0),"")</f>
        <v>4.65</v>
      </c>
    </row>
    <row r="58" spans="2:7">
      <c r="B58" s="42">
        <f>IFERROR(VLOOKUP(ROW(计算明细0!A54),计算明细0!A:H,5,0),"")</f>
        <v>44522</v>
      </c>
      <c r="C58" s="42">
        <f>IFERROR(VLOOKUP(ROW(计算明细0!A54),计算明细0!A:H,6,0),"")</f>
        <v>44550</v>
      </c>
      <c r="D58" s="43">
        <f>IFERROR(VLOOKUP(ROW(计算明细0!A54),计算明细0!A:H,7,0),"")</f>
        <v>28</v>
      </c>
      <c r="E58" s="44">
        <f>IFERROR(VLOOKUP(ROW(计算明细0!A54),计算明细0!A:H,8,0),"")</f>
        <v>356.712328767123</v>
      </c>
      <c r="F58" s="42">
        <f>IFERROR(VLOOKUP(ROW(计算明细0!A54),计算明细0!A:H,3,0),"")</f>
        <v>44522</v>
      </c>
      <c r="G58" s="45">
        <f>IFERROR(VLOOKUP(ROW(计算明细0!A54),计算明细0!A:H,4,0),"")</f>
        <v>4.65</v>
      </c>
    </row>
    <row r="59" spans="2:7">
      <c r="B59" s="42">
        <f>IFERROR(VLOOKUP(ROW(计算明细0!A55),计算明细0!A:H,5,0),"")</f>
        <v>44489</v>
      </c>
      <c r="C59" s="42">
        <f>IFERROR(VLOOKUP(ROW(计算明细0!A55),计算明细0!A:H,6,0),"")</f>
        <v>44522</v>
      </c>
      <c r="D59" s="43">
        <f>IFERROR(VLOOKUP(ROW(计算明细0!A55),计算明细0!A:H,7,0),"")</f>
        <v>33</v>
      </c>
      <c r="E59" s="44">
        <f>IFERROR(VLOOKUP(ROW(计算明细0!A55),计算明细0!A:H,8,0),"")</f>
        <v>420.41095890411</v>
      </c>
      <c r="F59" s="42">
        <f>IFERROR(VLOOKUP(ROW(计算明细0!A55),计算明细0!A:H,3,0),"")</f>
        <v>44489</v>
      </c>
      <c r="G59" s="45">
        <f>IFERROR(VLOOKUP(ROW(计算明细0!A55),计算明细0!A:H,4,0),"")</f>
        <v>4.65</v>
      </c>
    </row>
    <row r="60" spans="2:7">
      <c r="B60" s="42">
        <f>IFERROR(VLOOKUP(ROW(计算明细0!A56),计算明细0!A:H,5,0),"")</f>
        <v>44461</v>
      </c>
      <c r="C60" s="42">
        <f>IFERROR(VLOOKUP(ROW(计算明细0!A56),计算明细0!A:H,6,0),"")</f>
        <v>44489</v>
      </c>
      <c r="D60" s="43">
        <f>IFERROR(VLOOKUP(ROW(计算明细0!A56),计算明细0!A:H,7,0),"")</f>
        <v>28</v>
      </c>
      <c r="E60" s="44">
        <f>IFERROR(VLOOKUP(ROW(计算明细0!A56),计算明细0!A:H,8,0),"")</f>
        <v>356.712328767123</v>
      </c>
      <c r="F60" s="42">
        <f>IFERROR(VLOOKUP(ROW(计算明细0!A56),计算明细0!A:H,3,0),"")</f>
        <v>44461</v>
      </c>
      <c r="G60" s="45">
        <f>IFERROR(VLOOKUP(ROW(计算明细0!A56),计算明细0!A:H,4,0),"")</f>
        <v>4.65</v>
      </c>
    </row>
    <row r="61" spans="2:7">
      <c r="B61" s="42">
        <f>IFERROR(VLOOKUP(ROW(计算明细0!A57),计算明细0!A:H,5,0),"")</f>
        <v>44428</v>
      </c>
      <c r="C61" s="42">
        <f>IFERROR(VLOOKUP(ROW(计算明细0!A57),计算明细0!A:H,6,0),"")</f>
        <v>44461</v>
      </c>
      <c r="D61" s="43">
        <f>IFERROR(VLOOKUP(ROW(计算明细0!A57),计算明细0!A:H,7,0),"")</f>
        <v>33</v>
      </c>
      <c r="E61" s="44">
        <f>IFERROR(VLOOKUP(ROW(计算明细0!A57),计算明细0!A:H,8,0),"")</f>
        <v>420.41095890411</v>
      </c>
      <c r="F61" s="42">
        <f>IFERROR(VLOOKUP(ROW(计算明细0!A57),计算明细0!A:H,3,0),"")</f>
        <v>44428</v>
      </c>
      <c r="G61" s="45">
        <f>IFERROR(VLOOKUP(ROW(计算明细0!A57),计算明细0!A:H,4,0),"")</f>
        <v>4.65</v>
      </c>
    </row>
    <row r="62" spans="2:7">
      <c r="B62" s="42">
        <f>IFERROR(VLOOKUP(ROW(计算明细0!A58),计算明细0!A:H,5,0),"")</f>
        <v>44397</v>
      </c>
      <c r="C62" s="42">
        <f>IFERROR(VLOOKUP(ROW(计算明细0!A58),计算明细0!A:H,6,0),"")</f>
        <v>44428</v>
      </c>
      <c r="D62" s="43">
        <f>IFERROR(VLOOKUP(ROW(计算明细0!A58),计算明细0!A:H,7,0),"")</f>
        <v>31</v>
      </c>
      <c r="E62" s="44">
        <f>IFERROR(VLOOKUP(ROW(计算明细0!A58),计算明细0!A:H,8,0),"")</f>
        <v>394.931506849315</v>
      </c>
      <c r="F62" s="42">
        <f>IFERROR(VLOOKUP(ROW(计算明细0!A58),计算明细0!A:H,3,0),"")</f>
        <v>44397</v>
      </c>
      <c r="G62" s="45">
        <f>IFERROR(VLOOKUP(ROW(计算明细0!A58),计算明细0!A:H,4,0),"")</f>
        <v>4.65</v>
      </c>
    </row>
    <row r="63" spans="2:7">
      <c r="B63" s="42">
        <f>IFERROR(VLOOKUP(ROW(计算明细0!A59),计算明细0!A:H,5,0),"")</f>
        <v>44368</v>
      </c>
      <c r="C63" s="42">
        <f>IFERROR(VLOOKUP(ROW(计算明细0!A59),计算明细0!A:H,6,0),"")</f>
        <v>44397</v>
      </c>
      <c r="D63" s="43">
        <f>IFERROR(VLOOKUP(ROW(计算明细0!A59),计算明细0!A:H,7,0),"")</f>
        <v>29</v>
      </c>
      <c r="E63" s="44">
        <f>IFERROR(VLOOKUP(ROW(计算明细0!A59),计算明细0!A:H,8,0),"")</f>
        <v>369.452054794521</v>
      </c>
      <c r="F63" s="42">
        <f>IFERROR(VLOOKUP(ROW(计算明细0!A59),计算明细0!A:H,3,0),"")</f>
        <v>44368</v>
      </c>
      <c r="G63" s="45">
        <f>IFERROR(VLOOKUP(ROW(计算明细0!A59),计算明细0!A:H,4,0),"")</f>
        <v>4.65</v>
      </c>
    </row>
    <row r="64" spans="2:7">
      <c r="B64" s="42">
        <f>IFERROR(VLOOKUP(ROW(计算明细0!A60),计算明细0!A:H,5,0),"")</f>
        <v>44336</v>
      </c>
      <c r="C64" s="42">
        <f>IFERROR(VLOOKUP(ROW(计算明细0!A60),计算明细0!A:H,6,0),"")</f>
        <v>44368</v>
      </c>
      <c r="D64" s="43">
        <f>IFERROR(VLOOKUP(ROW(计算明细0!A60),计算明细0!A:H,7,0),"")</f>
        <v>32</v>
      </c>
      <c r="E64" s="44">
        <f>IFERROR(VLOOKUP(ROW(计算明细0!A60),计算明细0!A:H,8,0),"")</f>
        <v>407.671232876712</v>
      </c>
      <c r="F64" s="42">
        <f>IFERROR(VLOOKUP(ROW(计算明细0!A60),计算明细0!A:H,3,0),"")</f>
        <v>44336</v>
      </c>
      <c r="G64" s="45">
        <f>IFERROR(VLOOKUP(ROW(计算明细0!A60),计算明细0!A:H,4,0),"")</f>
        <v>4.65</v>
      </c>
    </row>
    <row r="65" spans="2:7">
      <c r="B65" s="42">
        <f>IFERROR(VLOOKUP(ROW(计算明细0!A61),计算明细0!A:H,5,0),"")</f>
        <v>44306</v>
      </c>
      <c r="C65" s="42">
        <f>IFERROR(VLOOKUP(ROW(计算明细0!A61),计算明细0!A:H,6,0),"")</f>
        <v>44336</v>
      </c>
      <c r="D65" s="43">
        <f>IFERROR(VLOOKUP(ROW(计算明细0!A61),计算明细0!A:H,7,0),"")</f>
        <v>30</v>
      </c>
      <c r="E65" s="44">
        <f>IFERROR(VLOOKUP(ROW(计算明细0!A61),计算明细0!A:H,8,0),"")</f>
        <v>382.191780821918</v>
      </c>
      <c r="F65" s="42">
        <f>IFERROR(VLOOKUP(ROW(计算明细0!A61),计算明细0!A:H,3,0),"")</f>
        <v>44306</v>
      </c>
      <c r="G65" s="45">
        <f>IFERROR(VLOOKUP(ROW(计算明细0!A61),计算明细0!A:H,4,0),"")</f>
        <v>4.65</v>
      </c>
    </row>
    <row r="66" spans="2:7">
      <c r="B66" s="42">
        <f>IFERROR(VLOOKUP(ROW(计算明细0!A62),计算明细0!A:H,5,0),"")</f>
        <v>44277</v>
      </c>
      <c r="C66" s="42">
        <f>IFERROR(VLOOKUP(ROW(计算明细0!A62),计算明细0!A:H,6,0),"")</f>
        <v>44306</v>
      </c>
      <c r="D66" s="43">
        <f>IFERROR(VLOOKUP(ROW(计算明细0!A62),计算明细0!A:H,7,0),"")</f>
        <v>29</v>
      </c>
      <c r="E66" s="44">
        <f>IFERROR(VLOOKUP(ROW(计算明细0!A62),计算明细0!A:H,8,0),"")</f>
        <v>369.452054794521</v>
      </c>
      <c r="F66" s="42">
        <f>IFERROR(VLOOKUP(ROW(计算明细0!A62),计算明细0!A:H,3,0),"")</f>
        <v>44277</v>
      </c>
      <c r="G66" s="45">
        <f>IFERROR(VLOOKUP(ROW(计算明细0!A62),计算明细0!A:H,4,0),"")</f>
        <v>4.65</v>
      </c>
    </row>
    <row r="67" spans="2:7">
      <c r="B67" s="42">
        <f>IFERROR(VLOOKUP(ROW(计算明细0!A63),计算明细0!A:H,5,0),"")</f>
        <v>44247</v>
      </c>
      <c r="C67" s="42">
        <f>IFERROR(VLOOKUP(ROW(计算明细0!A63),计算明细0!A:H,6,0),"")</f>
        <v>44277</v>
      </c>
      <c r="D67" s="43">
        <f>IFERROR(VLOOKUP(ROW(计算明细0!A63),计算明细0!A:H,7,0),"")</f>
        <v>30</v>
      </c>
      <c r="E67" s="44">
        <f>IFERROR(VLOOKUP(ROW(计算明细0!A63),计算明细0!A:H,8,0),"")</f>
        <v>382.191780821918</v>
      </c>
      <c r="F67" s="42">
        <f>IFERROR(VLOOKUP(ROW(计算明细0!A63),计算明细0!A:H,3,0),"")</f>
        <v>44247</v>
      </c>
      <c r="G67" s="45">
        <f>IFERROR(VLOOKUP(ROW(计算明细0!A63),计算明细0!A:H,4,0),"")</f>
        <v>4.65</v>
      </c>
    </row>
    <row r="68" spans="2:7">
      <c r="B68" s="42">
        <f>IFERROR(VLOOKUP(ROW(计算明细0!A64),计算明细0!A:H,5,0),"")</f>
        <v>44216</v>
      </c>
      <c r="C68" s="42">
        <f>IFERROR(VLOOKUP(ROW(计算明细0!A64),计算明细0!A:H,6,0),"")</f>
        <v>44247</v>
      </c>
      <c r="D68" s="43">
        <f>IFERROR(VLOOKUP(ROW(计算明细0!A64),计算明细0!A:H,7,0),"")</f>
        <v>31</v>
      </c>
      <c r="E68" s="44">
        <f>IFERROR(VLOOKUP(ROW(计算明细0!A64),计算明细0!A:H,8,0),"")</f>
        <v>394.931506849315</v>
      </c>
      <c r="F68" s="42">
        <f>IFERROR(VLOOKUP(ROW(计算明细0!A64),计算明细0!A:H,3,0),"")</f>
        <v>44216</v>
      </c>
      <c r="G68" s="45">
        <f>IFERROR(VLOOKUP(ROW(计算明细0!A64),计算明细0!A:H,4,0),"")</f>
        <v>4.65</v>
      </c>
    </row>
    <row r="69" spans="2:7">
      <c r="B69" s="42">
        <f>IFERROR(VLOOKUP(ROW(计算明细0!A65),计算明细0!A:H,5,0),"")</f>
        <v>44186</v>
      </c>
      <c r="C69" s="42">
        <f>IFERROR(VLOOKUP(ROW(计算明细0!A65),计算明细0!A:H,6,0),"")</f>
        <v>44216</v>
      </c>
      <c r="D69" s="43">
        <f>IFERROR(VLOOKUP(ROW(计算明细0!A65),计算明细0!A:H,7,0),"")</f>
        <v>30</v>
      </c>
      <c r="E69" s="44">
        <f>IFERROR(VLOOKUP(ROW(计算明细0!A65),计算明细0!A:H,8,0),"")</f>
        <v>382.191780821918</v>
      </c>
      <c r="F69" s="42">
        <f>IFERROR(VLOOKUP(ROW(计算明细0!A65),计算明细0!A:H,3,0),"")</f>
        <v>44186</v>
      </c>
      <c r="G69" s="45">
        <f>IFERROR(VLOOKUP(ROW(计算明细0!A65),计算明细0!A:H,4,0),"")</f>
        <v>4.65</v>
      </c>
    </row>
    <row r="70" spans="2:7">
      <c r="B70" s="42">
        <f>IFERROR(VLOOKUP(ROW(计算明细0!A66),计算明细0!A:H,5,0),"")</f>
        <v>44155</v>
      </c>
      <c r="C70" s="42">
        <f>IFERROR(VLOOKUP(ROW(计算明细0!A66),计算明细0!A:H,6,0),"")</f>
        <v>44186</v>
      </c>
      <c r="D70" s="43">
        <f>IFERROR(VLOOKUP(ROW(计算明细0!A66),计算明细0!A:H,7,0),"")</f>
        <v>31</v>
      </c>
      <c r="E70" s="44">
        <f>IFERROR(VLOOKUP(ROW(计算明细0!A66),计算明细0!A:H,8,0),"")</f>
        <v>394.931506849315</v>
      </c>
      <c r="F70" s="42">
        <f>IFERROR(VLOOKUP(ROW(计算明细0!A66),计算明细0!A:H,3,0),"")</f>
        <v>44155</v>
      </c>
      <c r="G70" s="45">
        <f>IFERROR(VLOOKUP(ROW(计算明细0!A66),计算明细0!A:H,4,0),"")</f>
        <v>4.65</v>
      </c>
    </row>
    <row r="71" spans="2:7">
      <c r="B71" s="42">
        <f>IFERROR(VLOOKUP(ROW(计算明细0!A67),计算明细0!A:H,5,0),"")</f>
        <v>44124</v>
      </c>
      <c r="C71" s="42">
        <f>IFERROR(VLOOKUP(ROW(计算明细0!A67),计算明细0!A:H,6,0),"")</f>
        <v>44155</v>
      </c>
      <c r="D71" s="43">
        <f>IFERROR(VLOOKUP(ROW(计算明细0!A67),计算明细0!A:H,7,0),"")</f>
        <v>31</v>
      </c>
      <c r="E71" s="44">
        <f>IFERROR(VLOOKUP(ROW(计算明细0!A67),计算明细0!A:H,8,0),"")</f>
        <v>394.931506849315</v>
      </c>
      <c r="F71" s="42">
        <f>IFERROR(VLOOKUP(ROW(计算明细0!A67),计算明细0!A:H,3,0),"")</f>
        <v>44124</v>
      </c>
      <c r="G71" s="45">
        <f>IFERROR(VLOOKUP(ROW(计算明细0!A67),计算明细0!A:H,4,0),"")</f>
        <v>4.65</v>
      </c>
    </row>
    <row r="72" spans="2:7">
      <c r="B72" s="42">
        <f>IFERROR(VLOOKUP(ROW(计算明细0!A68),计算明细0!A:H,5,0),"")</f>
        <v>44095</v>
      </c>
      <c r="C72" s="42">
        <f>IFERROR(VLOOKUP(ROW(计算明细0!A68),计算明细0!A:H,6,0),"")</f>
        <v>44124</v>
      </c>
      <c r="D72" s="43">
        <f>IFERROR(VLOOKUP(ROW(计算明细0!A68),计算明细0!A:H,7,0),"")</f>
        <v>29</v>
      </c>
      <c r="E72" s="44">
        <f>IFERROR(VLOOKUP(ROW(计算明细0!A68),计算明细0!A:H,8,0),"")</f>
        <v>369.452054794521</v>
      </c>
      <c r="F72" s="42">
        <f>IFERROR(VLOOKUP(ROW(计算明细0!A68),计算明细0!A:H,3,0),"")</f>
        <v>44095</v>
      </c>
      <c r="G72" s="45">
        <f>IFERROR(VLOOKUP(ROW(计算明细0!A68),计算明细0!A:H,4,0),"")</f>
        <v>4.65</v>
      </c>
    </row>
    <row r="73" spans="2:7">
      <c r="B73" s="42">
        <f>IFERROR(VLOOKUP(ROW(计算明细0!A69),计算明细0!A:H,5,0),"")</f>
        <v>44063</v>
      </c>
      <c r="C73" s="42">
        <f>IFERROR(VLOOKUP(ROW(计算明细0!A69),计算明细0!A:H,6,0),"")</f>
        <v>44095</v>
      </c>
      <c r="D73" s="43">
        <f>IFERROR(VLOOKUP(ROW(计算明细0!A69),计算明细0!A:H,7,0),"")</f>
        <v>32</v>
      </c>
      <c r="E73" s="44">
        <f>IFERROR(VLOOKUP(ROW(计算明细0!A69),计算明细0!A:H,8,0),"")</f>
        <v>407.671232876712</v>
      </c>
      <c r="F73" s="42">
        <f>IFERROR(VLOOKUP(ROW(计算明细0!A69),计算明细0!A:H,3,0),"")</f>
        <v>44063</v>
      </c>
      <c r="G73" s="45">
        <f>IFERROR(VLOOKUP(ROW(计算明细0!A69),计算明细0!A:H,4,0),"")</f>
        <v>4.65</v>
      </c>
    </row>
    <row r="74" spans="2:7">
      <c r="B74" s="42">
        <f>IFERROR(VLOOKUP(ROW(计算明细0!A70),计算明细0!A:H,5,0),"")</f>
        <v>44032</v>
      </c>
      <c r="C74" s="42">
        <f>IFERROR(VLOOKUP(ROW(计算明细0!A70),计算明细0!A:H,6,0),"")</f>
        <v>44063</v>
      </c>
      <c r="D74" s="43">
        <f>IFERROR(VLOOKUP(ROW(计算明细0!A70),计算明细0!A:H,7,0),"")</f>
        <v>31</v>
      </c>
      <c r="E74" s="44">
        <f>IFERROR(VLOOKUP(ROW(计算明细0!A70),计算明细0!A:H,8,0),"")</f>
        <v>394.931506849315</v>
      </c>
      <c r="F74" s="42">
        <f>IFERROR(VLOOKUP(ROW(计算明细0!A70),计算明细0!A:H,3,0),"")</f>
        <v>44032</v>
      </c>
      <c r="G74" s="45">
        <f>IFERROR(VLOOKUP(ROW(计算明细0!A70),计算明细0!A:H,4,0),"")</f>
        <v>4.65</v>
      </c>
    </row>
    <row r="75" spans="2:7">
      <c r="B75" s="42">
        <f>IFERROR(VLOOKUP(ROW(计算明细0!A71),计算明细0!A:H,5,0),"")</f>
        <v>44004</v>
      </c>
      <c r="C75" s="42">
        <f>IFERROR(VLOOKUP(ROW(计算明细0!A71),计算明细0!A:H,6,0),"")</f>
        <v>44032</v>
      </c>
      <c r="D75" s="43">
        <f>IFERROR(VLOOKUP(ROW(计算明细0!A71),计算明细0!A:H,7,0),"")</f>
        <v>28</v>
      </c>
      <c r="E75" s="44">
        <f>IFERROR(VLOOKUP(ROW(计算明细0!A71),计算明细0!A:H,8,0),"")</f>
        <v>356.712328767123</v>
      </c>
      <c r="F75" s="42">
        <f>IFERROR(VLOOKUP(ROW(计算明细0!A71),计算明细0!A:H,3,0),"")</f>
        <v>44004</v>
      </c>
      <c r="G75" s="45">
        <f>IFERROR(VLOOKUP(ROW(计算明细0!A71),计算明细0!A:H,4,0),"")</f>
        <v>4.65</v>
      </c>
    </row>
    <row r="76" spans="2:7">
      <c r="B76" s="42">
        <f>IFERROR(VLOOKUP(ROW(计算明细0!A72),计算明细0!A:H,5,0),"")</f>
        <v>43971</v>
      </c>
      <c r="C76" s="42">
        <f>IFERROR(VLOOKUP(ROW(计算明细0!A72),计算明细0!A:H,6,0),"")</f>
        <v>44004</v>
      </c>
      <c r="D76" s="43">
        <f>IFERROR(VLOOKUP(ROW(计算明细0!A72),计算明细0!A:H,7,0),"")</f>
        <v>33</v>
      </c>
      <c r="E76" s="44">
        <f>IFERROR(VLOOKUP(ROW(计算明细0!A72),计算明细0!A:H,8,0),"")</f>
        <v>420.41095890411</v>
      </c>
      <c r="F76" s="42">
        <f>IFERROR(VLOOKUP(ROW(计算明细0!A72),计算明细0!A:H,3,0),"")</f>
        <v>43971</v>
      </c>
      <c r="G76" s="45">
        <f>IFERROR(VLOOKUP(ROW(计算明细0!A72),计算明细0!A:H,4,0),"")</f>
        <v>4.65</v>
      </c>
    </row>
    <row r="77" spans="2:7">
      <c r="B77" s="42">
        <f>IFERROR(VLOOKUP(ROW(计算明细0!A73),计算明细0!A:H,5,0),"")</f>
        <v>43941</v>
      </c>
      <c r="C77" s="42">
        <f>IFERROR(VLOOKUP(ROW(计算明细0!A73),计算明细0!A:H,6,0),"")</f>
        <v>43971</v>
      </c>
      <c r="D77" s="43">
        <f>IFERROR(VLOOKUP(ROW(计算明细0!A73),计算明细0!A:H,7,0),"")</f>
        <v>30</v>
      </c>
      <c r="E77" s="44">
        <f>IFERROR(VLOOKUP(ROW(计算明细0!A73),计算明细0!A:H,8,0),"")</f>
        <v>382.191780821918</v>
      </c>
      <c r="F77" s="42">
        <f>IFERROR(VLOOKUP(ROW(计算明细0!A73),计算明细0!A:H,3,0),"")</f>
        <v>43941</v>
      </c>
      <c r="G77" s="45">
        <f>IFERROR(VLOOKUP(ROW(计算明细0!A73),计算明细0!A:H,4,0),"")</f>
        <v>4.65</v>
      </c>
    </row>
    <row r="78" spans="2:7">
      <c r="B78" s="42">
        <f>IFERROR(VLOOKUP(ROW(计算明细0!A74),计算明细0!A:H,5,0),"")</f>
        <v>43910</v>
      </c>
      <c r="C78" s="42">
        <f>IFERROR(VLOOKUP(ROW(计算明细0!A74),计算明细0!A:H,6,0),"")</f>
        <v>43941</v>
      </c>
      <c r="D78" s="43">
        <f>IFERROR(VLOOKUP(ROW(计算明细0!A74),计算明细0!A:H,7,0),"")</f>
        <v>31</v>
      </c>
      <c r="E78" s="44">
        <f>IFERROR(VLOOKUP(ROW(计算明细0!A74),计算明细0!A:H,8,0),"")</f>
        <v>403.424657534247</v>
      </c>
      <c r="F78" s="42">
        <f>IFERROR(VLOOKUP(ROW(计算明细0!A74),计算明细0!A:H,3,0),"")</f>
        <v>43910</v>
      </c>
      <c r="G78" s="45">
        <f>IFERROR(VLOOKUP(ROW(计算明细0!A74),计算明细0!A:H,4,0),"")</f>
        <v>4.75</v>
      </c>
    </row>
    <row r="79" spans="2:7">
      <c r="B79" s="42">
        <f>IFERROR(VLOOKUP(ROW(计算明细0!A75),计算明细0!A:H,5,0),"")</f>
        <v>43881</v>
      </c>
      <c r="C79" s="42">
        <f>IFERROR(VLOOKUP(ROW(计算明细0!A75),计算明细0!A:H,6,0),"")</f>
        <v>43910</v>
      </c>
      <c r="D79" s="43">
        <f>IFERROR(VLOOKUP(ROW(计算明细0!A75),计算明细0!A:H,7,0),"")</f>
        <v>29</v>
      </c>
      <c r="E79" s="44">
        <f>IFERROR(VLOOKUP(ROW(计算明细0!A75),计算明细0!A:H,8,0),"")</f>
        <v>377.397260273973</v>
      </c>
      <c r="F79" s="42">
        <f>IFERROR(VLOOKUP(ROW(计算明细0!A75),计算明细0!A:H,3,0),"")</f>
        <v>43881</v>
      </c>
      <c r="G79" s="45">
        <f>IFERROR(VLOOKUP(ROW(计算明细0!A75),计算明细0!A:H,4,0),"")</f>
        <v>4.75</v>
      </c>
    </row>
    <row r="80" spans="2:7">
      <c r="B80" s="42">
        <f>IFERROR(VLOOKUP(ROW(计算明细0!A76),计算明细0!A:H,5,0),"")</f>
        <v>43850</v>
      </c>
      <c r="C80" s="42">
        <f>IFERROR(VLOOKUP(ROW(计算明细0!A76),计算明细0!A:H,6,0),"")</f>
        <v>43881</v>
      </c>
      <c r="D80" s="43">
        <f>IFERROR(VLOOKUP(ROW(计算明细0!A76),计算明细0!A:H,7,0),"")</f>
        <v>31</v>
      </c>
      <c r="E80" s="44">
        <f>IFERROR(VLOOKUP(ROW(计算明细0!A76),计算明细0!A:H,8,0),"")</f>
        <v>407.671232876712</v>
      </c>
      <c r="F80" s="42">
        <f>IFERROR(VLOOKUP(ROW(计算明细0!A76),计算明细0!A:H,3,0),"")</f>
        <v>43850</v>
      </c>
      <c r="G80" s="45">
        <f>IFERROR(VLOOKUP(ROW(计算明细0!A76),计算明细0!A:H,4,0),"")</f>
        <v>4.8</v>
      </c>
    </row>
    <row r="81" spans="2:7">
      <c r="B81" s="42">
        <f>IFERROR(VLOOKUP(ROW(计算明细0!A77),计算明细0!A:H,5,0),"")</f>
        <v>43819</v>
      </c>
      <c r="C81" s="42">
        <f>IFERROR(VLOOKUP(ROW(计算明细0!A77),计算明细0!A:H,6,0),"")</f>
        <v>43850</v>
      </c>
      <c r="D81" s="43">
        <f>IFERROR(VLOOKUP(ROW(计算明细0!A77),计算明细0!A:H,7,0),"")</f>
        <v>31</v>
      </c>
      <c r="E81" s="44">
        <f>IFERROR(VLOOKUP(ROW(计算明细0!A77),计算明细0!A:H,8,0),"")</f>
        <v>407.671232876712</v>
      </c>
      <c r="F81" s="42">
        <f>IFERROR(VLOOKUP(ROW(计算明细0!A77),计算明细0!A:H,3,0),"")</f>
        <v>43819</v>
      </c>
      <c r="G81" s="45">
        <f>IFERROR(VLOOKUP(ROW(计算明细0!A77),计算明细0!A:H,4,0),"")</f>
        <v>4.8</v>
      </c>
    </row>
    <row r="82" spans="2:7">
      <c r="B82" s="42">
        <f>IFERROR(VLOOKUP(ROW(计算明细0!A78),计算明细0!A:H,5,0),"")</f>
        <v>43789</v>
      </c>
      <c r="C82" s="42">
        <f>IFERROR(VLOOKUP(ROW(计算明细0!A78),计算明细0!A:H,6,0),"")</f>
        <v>43819</v>
      </c>
      <c r="D82" s="43">
        <f>IFERROR(VLOOKUP(ROW(计算明细0!A78),计算明细0!A:H,7,0),"")</f>
        <v>30</v>
      </c>
      <c r="E82" s="44">
        <f>IFERROR(VLOOKUP(ROW(计算明细0!A78),计算明细0!A:H,8,0),"")</f>
        <v>394.520547945205</v>
      </c>
      <c r="F82" s="42">
        <f>IFERROR(VLOOKUP(ROW(计算明细0!A78),计算明细0!A:H,3,0),"")</f>
        <v>43789</v>
      </c>
      <c r="G82" s="45">
        <f>IFERROR(VLOOKUP(ROW(计算明细0!A78),计算明细0!A:H,4,0),"")</f>
        <v>4.8</v>
      </c>
    </row>
    <row r="83" spans="2:7">
      <c r="B83" s="42">
        <f>IFERROR(VLOOKUP(ROW(计算明细0!A79),计算明细0!A:H,5,0),"")</f>
        <v>43759</v>
      </c>
      <c r="C83" s="42">
        <f>IFERROR(VLOOKUP(ROW(计算明细0!A79),计算明细0!A:H,6,0),"")</f>
        <v>43789</v>
      </c>
      <c r="D83" s="43">
        <f>IFERROR(VLOOKUP(ROW(计算明细0!A79),计算明细0!A:H,7,0),"")</f>
        <v>30</v>
      </c>
      <c r="E83" s="44">
        <f>IFERROR(VLOOKUP(ROW(计算明细0!A79),计算明细0!A:H,8,0),"")</f>
        <v>398.630136986301</v>
      </c>
      <c r="F83" s="42">
        <f>IFERROR(VLOOKUP(ROW(计算明细0!A79),计算明细0!A:H,3,0),"")</f>
        <v>43759</v>
      </c>
      <c r="G83" s="45">
        <f>IFERROR(VLOOKUP(ROW(计算明细0!A79),计算明细0!A:H,4,0),"")</f>
        <v>4.85</v>
      </c>
    </row>
    <row r="84" spans="2:7">
      <c r="B84" s="42">
        <f>IFERROR(VLOOKUP(ROW(计算明细0!A80),计算明细0!A:H,5,0),"")</f>
        <v>43728</v>
      </c>
      <c r="C84" s="42">
        <f>IFERROR(VLOOKUP(ROW(计算明细0!A80),计算明细0!A:H,6,0),"")</f>
        <v>43759</v>
      </c>
      <c r="D84" s="43">
        <f>IFERROR(VLOOKUP(ROW(计算明细0!A80),计算明细0!A:H,7,0),"")</f>
        <v>31</v>
      </c>
      <c r="E84" s="44">
        <f>IFERROR(VLOOKUP(ROW(计算明细0!A80),计算明细0!A:H,8,0),"")</f>
        <v>411.917808219178</v>
      </c>
      <c r="F84" s="42">
        <f>IFERROR(VLOOKUP(ROW(计算明细0!A80),计算明细0!A:H,3,0),"")</f>
        <v>43728</v>
      </c>
      <c r="G84" s="45">
        <f>IFERROR(VLOOKUP(ROW(计算明细0!A80),计算明细0!A:H,4,0),"")</f>
        <v>4.85</v>
      </c>
    </row>
    <row r="85" spans="2:7">
      <c r="B85" s="42">
        <f>IFERROR(VLOOKUP(ROW(计算明细0!A81),计算明细0!A:H,5,0),"")</f>
        <v>43697</v>
      </c>
      <c r="C85" s="42">
        <f>IFERROR(VLOOKUP(ROW(计算明细0!A81),计算明细0!A:H,6,0),"")</f>
        <v>43728</v>
      </c>
      <c r="D85" s="43">
        <f>IFERROR(VLOOKUP(ROW(计算明细0!A81),计算明细0!A:H,7,0),"")</f>
        <v>31</v>
      </c>
      <c r="E85" s="44">
        <f>IFERROR(VLOOKUP(ROW(计算明细0!A81),计算明细0!A:H,8,0),"")</f>
        <v>411.917808219178</v>
      </c>
      <c r="F85" s="42">
        <f>IFERROR(VLOOKUP(ROW(计算明细0!A81),计算明细0!A:H,3,0),"")</f>
        <v>43697</v>
      </c>
      <c r="G85" s="45">
        <f>IFERROR(VLOOKUP(ROW(计算明细0!A81),计算明细0!A:H,4,0),"")</f>
        <v>4.85</v>
      </c>
    </row>
    <row r="86" spans="2:7">
      <c r="B86" s="42" t="str">
        <f>IFERROR(VLOOKUP(ROW(计算明细0!A82),计算明细0!A:H,5,0),"")</f>
        <v/>
      </c>
      <c r="C86" s="42" t="str">
        <f>IFERROR(VLOOKUP(ROW(计算明细0!A82),计算明细0!A:H,6,0),"")</f>
        <v/>
      </c>
      <c r="D86" s="43" t="str">
        <f>IFERROR(VLOOKUP(ROW(计算明细0!A82),计算明细0!A:H,7,0),"")</f>
        <v/>
      </c>
      <c r="E86" s="44" t="str">
        <f>IFERROR(VLOOKUP(ROW(计算明细0!A82),计算明细0!A:H,8,0),"")</f>
        <v/>
      </c>
      <c r="F86" s="42" t="str">
        <f>IFERROR(VLOOKUP(ROW(计算明细0!A82),计算明细0!A:H,3,0),"")</f>
        <v/>
      </c>
      <c r="G86" s="45" t="str">
        <f>IFERROR(VLOOKUP(ROW(计算明细0!A82),计算明细0!A:H,4,0),"")</f>
        <v/>
      </c>
    </row>
    <row r="87" spans="2:7">
      <c r="B87" s="42" t="str">
        <f>IFERROR(VLOOKUP(ROW(计算明细0!A83),计算明细0!A:H,5,0),"")</f>
        <v/>
      </c>
      <c r="C87" s="42" t="str">
        <f>IFERROR(VLOOKUP(ROW(计算明细0!A83),计算明细0!A:H,6,0),"")</f>
        <v/>
      </c>
      <c r="D87" s="43" t="str">
        <f>IFERROR(VLOOKUP(ROW(计算明细0!A83),计算明细0!A:H,7,0),"")</f>
        <v/>
      </c>
      <c r="E87" s="44" t="str">
        <f>IFERROR(VLOOKUP(ROW(计算明细0!A83),计算明细0!A:H,8,0),"")</f>
        <v/>
      </c>
      <c r="F87" s="42" t="str">
        <f>IFERROR(VLOOKUP(ROW(计算明细0!A83),计算明细0!A:H,3,0),"")</f>
        <v/>
      </c>
      <c r="G87" s="45" t="str">
        <f>IFERROR(VLOOKUP(ROW(计算明细0!A83),计算明细0!A:H,4,0),"")</f>
        <v/>
      </c>
    </row>
    <row r="88" spans="2:7">
      <c r="B88" s="42" t="str">
        <f>IFERROR(VLOOKUP(ROW(计算明细0!A84),计算明细0!A:H,5,0),"")</f>
        <v/>
      </c>
      <c r="C88" s="42" t="str">
        <f>IFERROR(VLOOKUP(ROW(计算明细0!A84),计算明细0!A:H,6,0),"")</f>
        <v/>
      </c>
      <c r="D88" s="43" t="str">
        <f>IFERROR(VLOOKUP(ROW(计算明细0!A84),计算明细0!A:H,7,0),"")</f>
        <v/>
      </c>
      <c r="E88" s="44" t="str">
        <f>IFERROR(VLOOKUP(ROW(计算明细0!A84),计算明细0!A:H,8,0),"")</f>
        <v/>
      </c>
      <c r="F88" s="42" t="str">
        <f>IFERROR(VLOOKUP(ROW(计算明细0!A84),计算明细0!A:H,3,0),"")</f>
        <v/>
      </c>
      <c r="G88" s="45" t="str">
        <f>IFERROR(VLOOKUP(ROW(计算明细0!A84),计算明细0!A:H,4,0),"")</f>
        <v/>
      </c>
    </row>
    <row r="89" spans="2:7">
      <c r="B89" s="42" t="str">
        <f>IFERROR(VLOOKUP(ROW(计算明细0!A85),计算明细0!A:H,5,0),"")</f>
        <v/>
      </c>
      <c r="C89" s="42" t="str">
        <f>IFERROR(VLOOKUP(ROW(计算明细0!A85),计算明细0!A:H,6,0),"")</f>
        <v/>
      </c>
      <c r="D89" s="43" t="str">
        <f>IFERROR(VLOOKUP(ROW(计算明细0!A85),计算明细0!A:H,7,0),"")</f>
        <v/>
      </c>
      <c r="E89" s="44" t="str">
        <f>IFERROR(VLOOKUP(ROW(计算明细0!A85),计算明细0!A:H,8,0),"")</f>
        <v/>
      </c>
      <c r="F89" s="42" t="str">
        <f>IFERROR(VLOOKUP(ROW(计算明细0!A85),计算明细0!A:H,3,0),"")</f>
        <v/>
      </c>
      <c r="G89" s="45" t="str">
        <f>IFERROR(VLOOKUP(ROW(计算明细0!A85),计算明细0!A:H,4,0),"")</f>
        <v/>
      </c>
    </row>
    <row r="90" spans="2:7">
      <c r="B90" s="42" t="str">
        <f>IFERROR(VLOOKUP(ROW(计算明细0!A86),计算明细0!A:H,5,0),"")</f>
        <v/>
      </c>
      <c r="C90" s="42" t="str">
        <f>IFERROR(VLOOKUP(ROW(计算明细0!A86),计算明细0!A:H,6,0),"")</f>
        <v/>
      </c>
      <c r="D90" s="43" t="str">
        <f>IFERROR(VLOOKUP(ROW(计算明细0!A86),计算明细0!A:H,7,0),"")</f>
        <v/>
      </c>
      <c r="E90" s="44" t="str">
        <f>IFERROR(VLOOKUP(ROW(计算明细0!A86),计算明细0!A:H,8,0),"")</f>
        <v/>
      </c>
      <c r="F90" s="42" t="str">
        <f>IFERROR(VLOOKUP(ROW(计算明细0!A86),计算明细0!A:H,3,0),"")</f>
        <v/>
      </c>
      <c r="G90" s="45" t="str">
        <f>IFERROR(VLOOKUP(ROW(计算明细0!A86),计算明细0!A:H,4,0),"")</f>
        <v/>
      </c>
    </row>
    <row r="91" spans="2:7">
      <c r="B91" s="42" t="str">
        <f>IFERROR(VLOOKUP(ROW(计算明细0!A87),计算明细0!A:H,5,0),"")</f>
        <v/>
      </c>
      <c r="C91" s="42" t="str">
        <f>IFERROR(VLOOKUP(ROW(计算明细0!A87),计算明细0!A:H,6,0),"")</f>
        <v/>
      </c>
      <c r="D91" s="43" t="str">
        <f>IFERROR(VLOOKUP(ROW(计算明细0!A87),计算明细0!A:H,7,0),"")</f>
        <v/>
      </c>
      <c r="E91" s="44" t="str">
        <f>IFERROR(VLOOKUP(ROW(计算明细0!A87),计算明细0!A:H,8,0),"")</f>
        <v/>
      </c>
      <c r="F91" s="42" t="str">
        <f>IFERROR(VLOOKUP(ROW(计算明细0!A87),计算明细0!A:H,3,0),"")</f>
        <v/>
      </c>
      <c r="G91" s="45" t="str">
        <f>IFERROR(VLOOKUP(ROW(计算明细0!A87),计算明细0!A:H,4,0),"")</f>
        <v/>
      </c>
    </row>
    <row r="92" spans="2:7">
      <c r="B92" s="42" t="str">
        <f>IFERROR(VLOOKUP(ROW(计算明细0!A88),计算明细0!A:H,5,0),"")</f>
        <v/>
      </c>
      <c r="C92" s="42" t="str">
        <f>IFERROR(VLOOKUP(ROW(计算明细0!A88),计算明细0!A:H,6,0),"")</f>
        <v/>
      </c>
      <c r="D92" s="43" t="str">
        <f>IFERROR(VLOOKUP(ROW(计算明细0!A88),计算明细0!A:H,7,0),"")</f>
        <v/>
      </c>
      <c r="E92" s="44" t="str">
        <f>IFERROR(VLOOKUP(ROW(计算明细0!A88),计算明细0!A:H,8,0),"")</f>
        <v/>
      </c>
      <c r="F92" s="42" t="str">
        <f>IFERROR(VLOOKUP(ROW(计算明细0!A88),计算明细0!A:H,3,0),"")</f>
        <v/>
      </c>
      <c r="G92" s="45" t="str">
        <f>IFERROR(VLOOKUP(ROW(计算明细0!A88),计算明细0!A:H,4,0),"")</f>
        <v/>
      </c>
    </row>
    <row r="93" spans="2:7">
      <c r="B93" s="42" t="str">
        <f>IFERROR(VLOOKUP(ROW(计算明细0!A89),计算明细0!A:H,5,0),"")</f>
        <v/>
      </c>
      <c r="C93" s="42" t="str">
        <f>IFERROR(VLOOKUP(ROW(计算明细0!A89),计算明细0!A:H,6,0),"")</f>
        <v/>
      </c>
      <c r="D93" s="43" t="str">
        <f>IFERROR(VLOOKUP(ROW(计算明细0!A89),计算明细0!A:H,7,0),"")</f>
        <v/>
      </c>
      <c r="E93" s="44" t="str">
        <f>IFERROR(VLOOKUP(ROW(计算明细0!A89),计算明细0!A:H,8,0),"")</f>
        <v/>
      </c>
      <c r="F93" s="42" t="str">
        <f>IFERROR(VLOOKUP(ROW(计算明细0!A89),计算明细0!A:H,3,0),"")</f>
        <v/>
      </c>
      <c r="G93" s="45" t="str">
        <f>IFERROR(VLOOKUP(ROW(计算明细0!A89),计算明细0!A:H,4,0),"")</f>
        <v/>
      </c>
    </row>
    <row r="94" spans="2:7">
      <c r="B94" s="42" t="str">
        <f>IFERROR(VLOOKUP(ROW(计算明细0!A90),计算明细0!A:H,5,0),"")</f>
        <v/>
      </c>
      <c r="C94" s="42" t="str">
        <f>IFERROR(VLOOKUP(ROW(计算明细0!A90),计算明细0!A:H,6,0),"")</f>
        <v/>
      </c>
      <c r="D94" s="43" t="str">
        <f>IFERROR(VLOOKUP(ROW(计算明细0!A90),计算明细0!A:H,7,0),"")</f>
        <v/>
      </c>
      <c r="E94" s="44" t="str">
        <f>IFERROR(VLOOKUP(ROW(计算明细0!A90),计算明细0!A:H,8,0),"")</f>
        <v/>
      </c>
      <c r="F94" s="42" t="str">
        <f>IFERROR(VLOOKUP(ROW(计算明细0!A90),计算明细0!A:H,3,0),"")</f>
        <v/>
      </c>
      <c r="G94" s="45" t="str">
        <f>IFERROR(VLOOKUP(ROW(计算明细0!A90),计算明细0!A:H,4,0),"")</f>
        <v/>
      </c>
    </row>
    <row r="95" spans="2:7">
      <c r="B95" s="42" t="str">
        <f>IFERROR(VLOOKUP(ROW(计算明细0!A91),计算明细0!A:H,5,0),"")</f>
        <v/>
      </c>
      <c r="C95" s="42" t="str">
        <f>IFERROR(VLOOKUP(ROW(计算明细0!A91),计算明细0!A:H,6,0),"")</f>
        <v/>
      </c>
      <c r="D95" s="43" t="str">
        <f>IFERROR(VLOOKUP(ROW(计算明细0!A91),计算明细0!A:H,7,0),"")</f>
        <v/>
      </c>
      <c r="E95" s="44" t="str">
        <f>IFERROR(VLOOKUP(ROW(计算明细0!A91),计算明细0!A:H,8,0),"")</f>
        <v/>
      </c>
      <c r="F95" s="42" t="str">
        <f>IFERROR(VLOOKUP(ROW(计算明细0!A91),计算明细0!A:H,3,0),"")</f>
        <v/>
      </c>
      <c r="G95" s="45" t="str">
        <f>IFERROR(VLOOKUP(ROW(计算明细0!A91),计算明细0!A:H,4,0),"")</f>
        <v/>
      </c>
    </row>
    <row r="96" spans="2:7">
      <c r="B96" s="42" t="str">
        <f>IFERROR(VLOOKUP(ROW(计算明细0!A92),计算明细0!A:H,5,0),"")</f>
        <v/>
      </c>
      <c r="C96" s="42" t="str">
        <f>IFERROR(VLOOKUP(ROW(计算明细0!A92),计算明细0!A:H,6,0),"")</f>
        <v/>
      </c>
      <c r="D96" s="43" t="str">
        <f>IFERROR(VLOOKUP(ROW(计算明细0!A92),计算明细0!A:H,7,0),"")</f>
        <v/>
      </c>
      <c r="E96" s="44" t="str">
        <f>IFERROR(VLOOKUP(ROW(计算明细0!A92),计算明细0!A:H,8,0),"")</f>
        <v/>
      </c>
      <c r="F96" s="42" t="str">
        <f>IFERROR(VLOOKUP(ROW(计算明细0!A92),计算明细0!A:H,3,0),"")</f>
        <v/>
      </c>
      <c r="G96" s="45" t="str">
        <f>IFERROR(VLOOKUP(ROW(计算明细0!A92),计算明细0!A:H,4,0),"")</f>
        <v/>
      </c>
    </row>
    <row r="97" spans="2:7">
      <c r="B97" s="42" t="str">
        <f>IFERROR(VLOOKUP(ROW(计算明细0!A93),计算明细0!A:H,5,0),"")</f>
        <v/>
      </c>
      <c r="C97" s="42" t="str">
        <f>IFERROR(VLOOKUP(ROW(计算明细0!A93),计算明细0!A:H,6,0),"")</f>
        <v/>
      </c>
      <c r="D97" s="43" t="str">
        <f>IFERROR(VLOOKUP(ROW(计算明细0!A93),计算明细0!A:H,7,0),"")</f>
        <v/>
      </c>
      <c r="E97" s="44" t="str">
        <f>IFERROR(VLOOKUP(ROW(计算明细0!A93),计算明细0!A:H,8,0),"")</f>
        <v/>
      </c>
      <c r="F97" s="42" t="str">
        <f>IFERROR(VLOOKUP(ROW(计算明细0!A93),计算明细0!A:H,3,0),"")</f>
        <v/>
      </c>
      <c r="G97" s="45" t="str">
        <f>IFERROR(VLOOKUP(ROW(计算明细0!A93),计算明细0!A:H,4,0),"")</f>
        <v/>
      </c>
    </row>
    <row r="98" spans="2:7">
      <c r="B98" s="42" t="str">
        <f>IFERROR(VLOOKUP(ROW(计算明细0!A94),计算明细0!A:H,5,0),"")</f>
        <v/>
      </c>
      <c r="C98" s="42" t="str">
        <f>IFERROR(VLOOKUP(ROW(计算明细0!A94),计算明细0!A:H,6,0),"")</f>
        <v/>
      </c>
      <c r="D98" s="43" t="str">
        <f>IFERROR(VLOOKUP(ROW(计算明细0!A94),计算明细0!A:H,7,0),"")</f>
        <v/>
      </c>
      <c r="E98" s="44" t="str">
        <f>IFERROR(VLOOKUP(ROW(计算明细0!A94),计算明细0!A:H,8,0),"")</f>
        <v/>
      </c>
      <c r="F98" s="42" t="str">
        <f>IFERROR(VLOOKUP(ROW(计算明细0!A94),计算明细0!A:H,3,0),"")</f>
        <v/>
      </c>
      <c r="G98" s="45" t="str">
        <f>IFERROR(VLOOKUP(ROW(计算明细0!A94),计算明细0!A:H,4,0),"")</f>
        <v/>
      </c>
    </row>
    <row r="99" spans="2:7">
      <c r="B99" s="42" t="str">
        <f>IFERROR(VLOOKUP(ROW(计算明细0!A95),计算明细0!A:H,5,0),"")</f>
        <v/>
      </c>
      <c r="C99" s="42" t="str">
        <f>IFERROR(VLOOKUP(ROW(计算明细0!A95),计算明细0!A:H,6,0),"")</f>
        <v/>
      </c>
      <c r="D99" s="43" t="str">
        <f>IFERROR(VLOOKUP(ROW(计算明细0!A95),计算明细0!A:H,7,0),"")</f>
        <v/>
      </c>
      <c r="E99" s="44" t="str">
        <f>IFERROR(VLOOKUP(ROW(计算明细0!A95),计算明细0!A:H,8,0),"")</f>
        <v/>
      </c>
      <c r="F99" s="42" t="str">
        <f>IFERROR(VLOOKUP(ROW(计算明细0!A95),计算明细0!A:H,3,0),"")</f>
        <v/>
      </c>
      <c r="G99" s="45" t="str">
        <f>IFERROR(VLOOKUP(ROW(计算明细0!A95),计算明细0!A:H,4,0),"")</f>
        <v/>
      </c>
    </row>
    <row r="100" spans="2:7">
      <c r="B100" s="42" t="str">
        <f>IFERROR(VLOOKUP(ROW(计算明细0!A96),计算明细0!A:H,5,0),"")</f>
        <v/>
      </c>
      <c r="C100" s="42" t="str">
        <f>IFERROR(VLOOKUP(ROW(计算明细0!A96),计算明细0!A:H,6,0),"")</f>
        <v/>
      </c>
      <c r="D100" s="43" t="str">
        <f>IFERROR(VLOOKUP(ROW(计算明细0!A96),计算明细0!A:H,7,0),"")</f>
        <v/>
      </c>
      <c r="E100" s="44" t="str">
        <f>IFERROR(VLOOKUP(ROW(计算明细0!A96),计算明细0!A:H,8,0),"")</f>
        <v/>
      </c>
      <c r="F100" s="42" t="str">
        <f>IFERROR(VLOOKUP(ROW(计算明细0!A96),计算明细0!A:H,3,0),"")</f>
        <v/>
      </c>
      <c r="G100" s="45" t="str">
        <f>IFERROR(VLOOKUP(ROW(计算明细0!A96),计算明细0!A:H,4,0),"")</f>
        <v/>
      </c>
    </row>
    <row r="101" spans="2:7">
      <c r="B101" s="42" t="str">
        <f>IFERROR(VLOOKUP(ROW(计算明细0!A97),计算明细0!A:H,5,0),"")</f>
        <v/>
      </c>
      <c r="C101" s="42" t="str">
        <f>IFERROR(VLOOKUP(ROW(计算明细0!A97),计算明细0!A:H,6,0),"")</f>
        <v/>
      </c>
      <c r="D101" s="43" t="str">
        <f>IFERROR(VLOOKUP(ROW(计算明细0!A97),计算明细0!A:H,7,0),"")</f>
        <v/>
      </c>
      <c r="E101" s="44" t="str">
        <f>IFERROR(VLOOKUP(ROW(计算明细0!A97),计算明细0!A:H,8,0),"")</f>
        <v/>
      </c>
      <c r="F101" s="42" t="str">
        <f>IFERROR(VLOOKUP(ROW(计算明细0!A97),计算明细0!A:H,3,0),"")</f>
        <v/>
      </c>
      <c r="G101" s="45" t="str">
        <f>IFERROR(VLOOKUP(ROW(计算明细0!A97),计算明细0!A:H,4,0),"")</f>
        <v/>
      </c>
    </row>
    <row r="102" spans="2:7">
      <c r="B102" s="42" t="str">
        <f>IFERROR(VLOOKUP(ROW(计算明细0!A98),计算明细0!A:H,5,0),"")</f>
        <v/>
      </c>
      <c r="C102" s="42" t="str">
        <f>IFERROR(VLOOKUP(ROW(计算明细0!A98),计算明细0!A:H,6,0),"")</f>
        <v/>
      </c>
      <c r="D102" s="43" t="str">
        <f>IFERROR(VLOOKUP(ROW(计算明细0!A98),计算明细0!A:H,7,0),"")</f>
        <v/>
      </c>
      <c r="E102" s="44" t="str">
        <f>IFERROR(VLOOKUP(ROW(计算明细0!A98),计算明细0!A:H,8,0),"")</f>
        <v/>
      </c>
      <c r="F102" s="42" t="str">
        <f>IFERROR(VLOOKUP(ROW(计算明细0!A98),计算明细0!A:H,3,0),"")</f>
        <v/>
      </c>
      <c r="G102" s="45" t="str">
        <f>IFERROR(VLOOKUP(ROW(计算明细0!A98),计算明细0!A:H,4,0),"")</f>
        <v/>
      </c>
    </row>
    <row r="103" spans="2:7">
      <c r="B103" s="42" t="str">
        <f>IFERROR(VLOOKUP(ROW(计算明细0!A99),计算明细0!A:H,5,0),"")</f>
        <v/>
      </c>
      <c r="C103" s="42" t="str">
        <f>IFERROR(VLOOKUP(ROW(计算明细0!A99),计算明细0!A:H,6,0),"")</f>
        <v/>
      </c>
      <c r="D103" s="43" t="str">
        <f>IFERROR(VLOOKUP(ROW(计算明细0!A99),计算明细0!A:H,7,0),"")</f>
        <v/>
      </c>
      <c r="E103" s="44" t="str">
        <f>IFERROR(VLOOKUP(ROW(计算明细0!A99),计算明细0!A:H,8,0),"")</f>
        <v/>
      </c>
      <c r="F103" s="42" t="str">
        <f>IFERROR(VLOOKUP(ROW(计算明细0!A99),计算明细0!A:H,3,0),"")</f>
        <v/>
      </c>
      <c r="G103" s="45" t="str">
        <f>IFERROR(VLOOKUP(ROW(计算明细0!A99),计算明细0!A:H,4,0),"")</f>
        <v/>
      </c>
    </row>
    <row r="104" spans="2:7">
      <c r="B104" s="42" t="str">
        <f>IFERROR(VLOOKUP(ROW(计算明细0!A100),计算明细0!A:H,5,0),"")</f>
        <v/>
      </c>
      <c r="C104" s="42" t="str">
        <f>IFERROR(VLOOKUP(ROW(计算明细0!A100),计算明细0!A:H,6,0),"")</f>
        <v/>
      </c>
      <c r="D104" s="43" t="str">
        <f>IFERROR(VLOOKUP(ROW(计算明细0!A100),计算明细0!A:H,7,0),"")</f>
        <v/>
      </c>
      <c r="E104" s="44" t="str">
        <f>IFERROR(VLOOKUP(ROW(计算明细0!A100),计算明细0!A:H,8,0),"")</f>
        <v/>
      </c>
      <c r="F104" s="42" t="str">
        <f>IFERROR(VLOOKUP(ROW(计算明细0!A100),计算明细0!A:H,3,0),"")</f>
        <v/>
      </c>
      <c r="G104" s="45" t="str">
        <f>IFERROR(VLOOKUP(ROW(计算明细0!A100),计算明细0!A:H,4,0),"")</f>
        <v/>
      </c>
    </row>
    <row r="105" spans="2:7">
      <c r="B105" s="42" t="str">
        <f>IFERROR(VLOOKUP(ROW(计算明细0!A101),计算明细0!A:H,5,0),"")</f>
        <v/>
      </c>
      <c r="C105" s="42" t="str">
        <f>IFERROR(VLOOKUP(ROW(计算明细0!A101),计算明细0!A:H,6,0),"")</f>
        <v/>
      </c>
      <c r="D105" s="43" t="str">
        <f>IFERROR(VLOOKUP(ROW(计算明细0!A101),计算明细0!A:H,7,0),"")</f>
        <v/>
      </c>
      <c r="E105" s="44" t="str">
        <f>IFERROR(VLOOKUP(ROW(计算明细0!A101),计算明细0!A:H,8,0),"")</f>
        <v/>
      </c>
      <c r="F105" s="42" t="str">
        <f>IFERROR(VLOOKUP(ROW(计算明细0!A101),计算明细0!A:H,3,0),"")</f>
        <v/>
      </c>
      <c r="G105" s="45" t="str">
        <f>IFERROR(VLOOKUP(ROW(计算明细0!A101),计算明细0!A:H,4,0),"")</f>
        <v/>
      </c>
    </row>
    <row r="106" spans="2:7">
      <c r="B106" s="42"/>
      <c r="C106" s="42"/>
      <c r="D106" s="43"/>
      <c r="E106" s="44"/>
      <c r="F106" s="42"/>
      <c r="G106" s="45"/>
    </row>
    <row r="107" spans="2:7">
      <c r="B107" s="42"/>
      <c r="C107" s="42"/>
      <c r="D107" s="43"/>
      <c r="E107" s="44"/>
      <c r="F107" s="42"/>
      <c r="G107" s="45"/>
    </row>
    <row r="108" spans="2:7">
      <c r="B108" s="42"/>
      <c r="C108" s="42"/>
      <c r="D108" s="43"/>
      <c r="E108" s="44"/>
      <c r="F108" s="42"/>
      <c r="G108" s="45"/>
    </row>
    <row r="109" spans="2:7">
      <c r="B109" s="42"/>
      <c r="C109" s="42"/>
      <c r="D109" s="43"/>
      <c r="E109" s="44"/>
      <c r="F109" s="42"/>
      <c r="G109" s="45"/>
    </row>
    <row r="110" spans="2:7">
      <c r="B110" s="42"/>
      <c r="C110" s="42"/>
      <c r="D110" s="43"/>
      <c r="E110" s="44"/>
      <c r="F110" s="42"/>
      <c r="G110" s="45"/>
    </row>
    <row r="111" spans="2:7">
      <c r="B111" s="42"/>
      <c r="C111" s="42"/>
      <c r="D111" s="43"/>
      <c r="E111" s="44"/>
      <c r="F111" s="42"/>
      <c r="G111" s="45"/>
    </row>
    <row r="112" spans="2:7">
      <c r="B112" s="42"/>
      <c r="C112" s="42"/>
      <c r="D112" s="43"/>
      <c r="E112" s="44"/>
      <c r="F112" s="42"/>
      <c r="G112" s="45"/>
    </row>
    <row r="113" spans="2:7">
      <c r="B113" s="42"/>
      <c r="C113" s="42"/>
      <c r="D113" s="43"/>
      <c r="E113" s="44"/>
      <c r="F113" s="42"/>
      <c r="G113" s="45"/>
    </row>
    <row r="114" spans="2:7">
      <c r="B114" s="42"/>
      <c r="C114" s="42"/>
      <c r="D114" s="43"/>
      <c r="E114" s="44"/>
      <c r="F114" s="42"/>
      <c r="G114" s="45"/>
    </row>
    <row r="115" spans="2:7">
      <c r="B115" s="42"/>
      <c r="C115" s="42"/>
      <c r="D115" s="43"/>
      <c r="E115" s="44"/>
      <c r="F115" s="42"/>
      <c r="G115" s="45"/>
    </row>
    <row r="116" spans="2:7">
      <c r="B116" s="42"/>
      <c r="C116" s="42"/>
      <c r="D116" s="43"/>
      <c r="E116" s="44"/>
      <c r="F116" s="42"/>
      <c r="G116" s="45"/>
    </row>
    <row r="117" spans="2:7">
      <c r="B117" s="42"/>
      <c r="C117" s="42"/>
      <c r="D117" s="43"/>
      <c r="E117" s="44"/>
      <c r="F117" s="42"/>
      <c r="G117" s="45"/>
    </row>
    <row r="118" spans="2:7">
      <c r="B118" s="42"/>
      <c r="C118" s="42"/>
      <c r="D118" s="43"/>
      <c r="E118" s="44"/>
      <c r="F118" s="42"/>
      <c r="G118" s="45"/>
    </row>
    <row r="119" spans="2:7">
      <c r="B119" s="42"/>
      <c r="C119" s="42"/>
      <c r="D119" s="43"/>
      <c r="E119" s="44"/>
      <c r="F119" s="42"/>
      <c r="G119" s="45"/>
    </row>
    <row r="120" spans="2:7">
      <c r="B120" s="42" t="str">
        <f>IFERROR(VLOOKUP(ROW(计算明细0!A108),计算明细0!A:H,5,0),"")</f>
        <v/>
      </c>
      <c r="C120" s="42" t="str">
        <f>IFERROR(VLOOKUP(ROW(计算明细0!A116),计算明细0!A:H,6,0),"")</f>
        <v/>
      </c>
      <c r="D120" s="43" t="str">
        <f>IFERROR(VLOOKUP(ROW(计算明细0!A116),计算明细0!A:H,7,0),"")</f>
        <v/>
      </c>
      <c r="E120" s="44" t="str">
        <f>IFERROR(VLOOKUP(ROW(计算明细0!A116),计算明细0!A:H,8,0),"")</f>
        <v/>
      </c>
      <c r="F120" s="42" t="str">
        <f>IFERROR(VLOOKUP(ROW(计算明细0!A116),计算明细0!A:H,3,0),"")</f>
        <v/>
      </c>
      <c r="G120" s="45" t="str">
        <f>IFERROR(VLOOKUP(ROW(计算明细0!A116),计算明细0!A:H,4,0),"")</f>
        <v/>
      </c>
    </row>
  </sheetData>
  <sheetProtection password="DFFA" sheet="1" objects="1"/>
  <mergeCells count="1">
    <mergeCell ref="B1:G1"/>
  </mergeCells>
  <conditionalFormatting sqref="B5:E120">
    <cfRule type="expression" dxfId="0" priority="2">
      <formula>#REF!&lt;&gt;""</formula>
    </cfRule>
  </conditionalFormatting>
  <conditionalFormatting sqref="F5:G120">
    <cfRule type="expression" dxfId="0" priority="1">
      <formula>#REF!&lt;&gt;""</formula>
    </cfRule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L93"/>
  <sheetViews>
    <sheetView workbookViewId="0">
      <selection activeCell="C93" sqref="C93"/>
    </sheetView>
  </sheetViews>
  <sheetFormatPr defaultColWidth="9" defaultRowHeight="11.4"/>
  <cols>
    <col min="1" max="2" width="9" style="7"/>
    <col min="3" max="3" width="16.4444444444444" style="22" customWidth="1"/>
    <col min="4" max="4" width="9.22222222222222" style="7" customWidth="1"/>
    <col min="5" max="5" width="17.2222222222222" style="22" customWidth="1"/>
    <col min="6" max="6" width="15.3333333333333" style="22" customWidth="1"/>
    <col min="7" max="7" width="5.88888888888889" style="2" customWidth="1"/>
    <col min="8" max="8" width="11.4444444444444" style="5" customWidth="1"/>
    <col min="9" max="10" width="9" style="7"/>
    <col min="11" max="11" width="9" style="7" customWidth="1"/>
    <col min="12" max="12" width="9" style="23" customWidth="1"/>
    <col min="13" max="13" width="9" style="7" customWidth="1"/>
    <col min="14" max="16384" width="9" style="7"/>
  </cols>
  <sheetData>
    <row r="1" ht="27" customHeight="1" spans="3:8">
      <c r="C1" s="24" t="s">
        <v>21</v>
      </c>
      <c r="D1" s="24"/>
      <c r="E1" s="24"/>
      <c r="F1" s="24"/>
      <c r="G1" s="24"/>
      <c r="H1" s="24"/>
    </row>
    <row r="2" spans="4:4">
      <c r="D2" s="5"/>
    </row>
    <row r="3" spans="3:12">
      <c r="C3" s="25" t="s">
        <v>31</v>
      </c>
      <c r="D3" s="26" t="str">
        <f>L3</f>
        <v>5年期以上</v>
      </c>
      <c r="E3" s="25" t="s">
        <v>27</v>
      </c>
      <c r="F3" s="25" t="s">
        <v>28</v>
      </c>
      <c r="G3" s="27" t="s">
        <v>32</v>
      </c>
      <c r="H3" s="25" t="s">
        <v>33</v>
      </c>
      <c r="L3" s="23" t="str">
        <f>LPR利息计算器!$B$8</f>
        <v>5年期以上</v>
      </c>
    </row>
    <row r="4" spans="1:12">
      <c r="A4" s="7">
        <f>(B4=计算明细!$A$5)+A3</f>
        <v>0</v>
      </c>
      <c r="B4" s="7">
        <f>IF(H4&lt;&gt;0,1,0)</f>
        <v>0</v>
      </c>
      <c r="C4" s="28">
        <f>LPR!A5</f>
        <v>46407</v>
      </c>
      <c r="D4" s="29">
        <f>IF(L4="5年期以上",LPR!C5,IF(L4="1年期",LPR!B5))</f>
        <v>0</v>
      </c>
      <c r="E4" s="28">
        <f>LPR!H5</f>
        <v>0</v>
      </c>
      <c r="F4" s="28">
        <f>LPR!I5</f>
        <v>0</v>
      </c>
      <c r="G4" s="30">
        <f>LPR!J5</f>
        <v>0</v>
      </c>
      <c r="H4" s="31">
        <f>IF(L4="1年期",LPR!P5,IF(L4="5年期以上",LPR!Q5))</f>
        <v>0</v>
      </c>
      <c r="L4" s="23" t="str">
        <f>LPR利息计算器!$B$8</f>
        <v>5年期以上</v>
      </c>
    </row>
    <row r="5" spans="1:12">
      <c r="A5" s="7">
        <f>(B5=计算明细!$A$5)+A4</f>
        <v>0</v>
      </c>
      <c r="B5" s="7">
        <f t="shared" ref="B5:B44" si="0">IF(H5&lt;&gt;0,1,0)</f>
        <v>0</v>
      </c>
      <c r="C5" s="28">
        <f>LPR!A6</f>
        <v>46377</v>
      </c>
      <c r="D5" s="29">
        <f>IF(L5="5年期以上",LPR!C6,IF(L5="1年期",LPR!B6))</f>
        <v>0</v>
      </c>
      <c r="E5" s="28">
        <f>LPR!H6</f>
        <v>0</v>
      </c>
      <c r="F5" s="28">
        <f>LPR!I6</f>
        <v>0</v>
      </c>
      <c r="G5" s="30">
        <f>LPR!J6</f>
        <v>0</v>
      </c>
      <c r="H5" s="31">
        <f>IF(L5="1年期",LPR!P6,IF(L5="5年期以上",LPR!Q6))</f>
        <v>0</v>
      </c>
      <c r="L5" s="23" t="str">
        <f>LPR利息计算器!$B$8</f>
        <v>5年期以上</v>
      </c>
    </row>
    <row r="6" spans="1:12">
      <c r="A6" s="7">
        <f>(B6=计算明细!$A$5)+A5</f>
        <v>0</v>
      </c>
      <c r="B6" s="7">
        <f t="shared" si="0"/>
        <v>0</v>
      </c>
      <c r="C6" s="28">
        <f>LPR!A7</f>
        <v>46346</v>
      </c>
      <c r="D6" s="29">
        <f>IF(L6="5年期以上",LPR!C7,IF(L6="1年期",LPR!B7))</f>
        <v>0</v>
      </c>
      <c r="E6" s="28">
        <f>LPR!H7</f>
        <v>0</v>
      </c>
      <c r="F6" s="28">
        <f>LPR!I7</f>
        <v>0</v>
      </c>
      <c r="G6" s="30">
        <f>LPR!J7</f>
        <v>0</v>
      </c>
      <c r="H6" s="31">
        <f>IF(L6="1年期",LPR!P7,IF(L6="5年期以上",LPR!Q7))</f>
        <v>0</v>
      </c>
      <c r="L6" s="23" t="str">
        <f>LPR利息计算器!$B$8</f>
        <v>5年期以上</v>
      </c>
    </row>
    <row r="7" spans="1:12">
      <c r="A7" s="7">
        <f>(B7=计算明细!$A$5)+A6</f>
        <v>0</v>
      </c>
      <c r="B7" s="7">
        <f t="shared" si="0"/>
        <v>0</v>
      </c>
      <c r="C7" s="28">
        <f>LPR!A8</f>
        <v>46315</v>
      </c>
      <c r="D7" s="29">
        <f>IF(L7="5年期以上",LPR!C8,IF(L7="1年期",LPR!B8))</f>
        <v>0</v>
      </c>
      <c r="E7" s="28">
        <f>LPR!H8</f>
        <v>0</v>
      </c>
      <c r="F7" s="28">
        <f>LPR!I8</f>
        <v>0</v>
      </c>
      <c r="G7" s="30">
        <f>LPR!J8</f>
        <v>0</v>
      </c>
      <c r="H7" s="31">
        <f>IF(L7="1年期",LPR!P8,IF(L7="5年期以上",LPR!Q8))</f>
        <v>0</v>
      </c>
      <c r="L7" s="23" t="str">
        <f>LPR利息计算器!$B$8</f>
        <v>5年期以上</v>
      </c>
    </row>
    <row r="8" spans="1:12">
      <c r="A8" s="7">
        <f>(B8=计算明细!$A$5)+A7</f>
        <v>0</v>
      </c>
      <c r="B8" s="7">
        <f t="shared" si="0"/>
        <v>0</v>
      </c>
      <c r="C8" s="28">
        <f>LPR!A9</f>
        <v>46285</v>
      </c>
      <c r="D8" s="29">
        <f>IF(L8="5年期以上",LPR!C9,IF(L8="1年期",LPR!B9))</f>
        <v>0</v>
      </c>
      <c r="E8" s="28">
        <f>LPR!H9</f>
        <v>0</v>
      </c>
      <c r="F8" s="28">
        <f>LPR!I9</f>
        <v>0</v>
      </c>
      <c r="G8" s="30">
        <f>LPR!J9</f>
        <v>0</v>
      </c>
      <c r="H8" s="31">
        <f>IF(L8="1年期",LPR!P9,IF(L8="5年期以上",LPR!Q9))</f>
        <v>0</v>
      </c>
      <c r="L8" s="23" t="str">
        <f>LPR利息计算器!$B$8</f>
        <v>5年期以上</v>
      </c>
    </row>
    <row r="9" spans="1:12">
      <c r="A9" s="7">
        <f>(B9=计算明细!$A$5)+A8</f>
        <v>0</v>
      </c>
      <c r="B9" s="7">
        <f t="shared" si="0"/>
        <v>0</v>
      </c>
      <c r="C9" s="28">
        <f>LPR!A10</f>
        <v>46254</v>
      </c>
      <c r="D9" s="29">
        <f>IF(L9="5年期以上",LPR!C10,IF(L9="1年期",LPR!B10))</f>
        <v>0</v>
      </c>
      <c r="E9" s="28">
        <f>LPR!H10</f>
        <v>0</v>
      </c>
      <c r="F9" s="28">
        <f>LPR!I10</f>
        <v>0</v>
      </c>
      <c r="G9" s="30">
        <f>LPR!J10</f>
        <v>0</v>
      </c>
      <c r="H9" s="31">
        <f>IF(L9="1年期",LPR!P10,IF(L9="5年期以上",LPR!Q10))</f>
        <v>0</v>
      </c>
      <c r="L9" s="23" t="str">
        <f>LPR利息计算器!$B$8</f>
        <v>5年期以上</v>
      </c>
    </row>
    <row r="10" spans="1:12">
      <c r="A10" s="7">
        <f>(B10=计算明细!$A$5)+A9</f>
        <v>0</v>
      </c>
      <c r="B10" s="7">
        <f t="shared" si="0"/>
        <v>0</v>
      </c>
      <c r="C10" s="28">
        <f>LPR!A11</f>
        <v>46223</v>
      </c>
      <c r="D10" s="29">
        <f>IF(L10="5年期以上",LPR!C11,IF(L10="1年期",LPR!B11))</f>
        <v>0</v>
      </c>
      <c r="E10" s="28">
        <f>LPR!H11</f>
        <v>0</v>
      </c>
      <c r="F10" s="28">
        <f>LPR!I11</f>
        <v>0</v>
      </c>
      <c r="G10" s="30">
        <f>LPR!J11</f>
        <v>0</v>
      </c>
      <c r="H10" s="31">
        <f>IF(L10="1年期",LPR!P11,IF(L10="5年期以上",LPR!Q11))</f>
        <v>0</v>
      </c>
      <c r="L10" s="23" t="str">
        <f>LPR利息计算器!$B$8</f>
        <v>5年期以上</v>
      </c>
    </row>
    <row r="11" spans="1:12">
      <c r="A11" s="7">
        <f>(B11=计算明细!$A$5)+A10</f>
        <v>0</v>
      </c>
      <c r="B11" s="7">
        <f t="shared" si="0"/>
        <v>0</v>
      </c>
      <c r="C11" s="28">
        <f>LPR!A12</f>
        <v>46195</v>
      </c>
      <c r="D11" s="29">
        <f>IF(L11="5年期以上",LPR!C12,IF(L11="1年期",LPR!B12))</f>
        <v>0</v>
      </c>
      <c r="E11" s="28">
        <f>LPR!H12</f>
        <v>0</v>
      </c>
      <c r="F11" s="28">
        <f>LPR!I12</f>
        <v>0</v>
      </c>
      <c r="G11" s="30">
        <f>LPR!J12</f>
        <v>0</v>
      </c>
      <c r="H11" s="31">
        <f>IF(L11="1年期",LPR!P12,IF(L11="5年期以上",LPR!Q12))</f>
        <v>0</v>
      </c>
      <c r="L11" s="23" t="str">
        <f>LPR利息计算器!$B$8</f>
        <v>5年期以上</v>
      </c>
    </row>
    <row r="12" spans="1:12">
      <c r="A12" s="7">
        <f>(B12=计算明细!$A$5)+A11</f>
        <v>0</v>
      </c>
      <c r="B12" s="7">
        <f t="shared" si="0"/>
        <v>0</v>
      </c>
      <c r="C12" s="28">
        <f>LPR!A13</f>
        <v>46162</v>
      </c>
      <c r="D12" s="29">
        <f>IF(L12="5年期以上",LPR!C13,IF(L12="1年期",LPR!B13))</f>
        <v>0</v>
      </c>
      <c r="E12" s="28">
        <f>LPR!H13</f>
        <v>0</v>
      </c>
      <c r="F12" s="28">
        <f>LPR!I13</f>
        <v>0</v>
      </c>
      <c r="G12" s="30">
        <f>LPR!J13</f>
        <v>0</v>
      </c>
      <c r="H12" s="31">
        <f>IF(L12="1年期",LPR!P13,IF(L12="5年期以上",LPR!Q13))</f>
        <v>0</v>
      </c>
      <c r="L12" s="23" t="str">
        <f>LPR利息计算器!$B$8</f>
        <v>5年期以上</v>
      </c>
    </row>
    <row r="13" spans="1:12">
      <c r="A13" s="7">
        <f>(B13=计算明细!$A$5)+A12</f>
        <v>1</v>
      </c>
      <c r="B13" s="7">
        <f t="shared" si="0"/>
        <v>1</v>
      </c>
      <c r="C13" s="28">
        <f>LPR!A14</f>
        <v>46132</v>
      </c>
      <c r="D13" s="29">
        <f>IF(L13="5年期以上",LPR!C14,IF(L13="1年期",LPR!B14))</f>
        <v>3.5</v>
      </c>
      <c r="E13" s="28">
        <f>LPR!H14</f>
        <v>46132</v>
      </c>
      <c r="F13" s="28">
        <f>LPR!I14</f>
        <v>46138</v>
      </c>
      <c r="G13" s="30">
        <f>LPR!J14</f>
        <v>6</v>
      </c>
      <c r="H13" s="31">
        <f>IF(L13="1年期",LPR!P14,IF(L13="5年期以上",LPR!Q14))</f>
        <v>57.5342465753425</v>
      </c>
      <c r="L13" s="23" t="str">
        <f>LPR利息计算器!$B$8</f>
        <v>5年期以上</v>
      </c>
    </row>
    <row r="14" spans="1:12">
      <c r="A14" s="7">
        <f>(B14=计算明细!$A$5)+A13</f>
        <v>2</v>
      </c>
      <c r="B14" s="7">
        <f t="shared" si="0"/>
        <v>1</v>
      </c>
      <c r="C14" s="28">
        <f>LPR!A15</f>
        <v>46101</v>
      </c>
      <c r="D14" s="29">
        <f>IF(L14="5年期以上",LPR!C15,IF(L14="1年期",LPR!B15))</f>
        <v>3.5</v>
      </c>
      <c r="E14" s="28">
        <f>LPR!H15</f>
        <v>46101</v>
      </c>
      <c r="F14" s="28">
        <f>LPR!I15</f>
        <v>46132</v>
      </c>
      <c r="G14" s="30">
        <f>LPR!J15</f>
        <v>31</v>
      </c>
      <c r="H14" s="31">
        <f>IF(L14="1年期",LPR!P15,IF(L14="5年期以上",LPR!Q15))</f>
        <v>297.260273972603</v>
      </c>
      <c r="L14" s="23" t="str">
        <f>LPR利息计算器!$B$8</f>
        <v>5年期以上</v>
      </c>
    </row>
    <row r="15" spans="1:12">
      <c r="A15" s="7">
        <f>(B15=计算明细!$A$5)+A14</f>
        <v>3</v>
      </c>
      <c r="B15" s="7">
        <f t="shared" si="0"/>
        <v>1</v>
      </c>
      <c r="C15" s="28">
        <f>LPR!A16</f>
        <v>46077</v>
      </c>
      <c r="D15" s="29">
        <f>IF(L15="5年期以上",LPR!C16,IF(L15="1年期",LPR!B16))</f>
        <v>3.5</v>
      </c>
      <c r="E15" s="28">
        <f>LPR!H16</f>
        <v>46077</v>
      </c>
      <c r="F15" s="28">
        <f>LPR!I16</f>
        <v>46101</v>
      </c>
      <c r="G15" s="30">
        <f>LPR!J16</f>
        <v>24</v>
      </c>
      <c r="H15" s="31">
        <f>IF(L15="1年期",LPR!P16,IF(L15="5年期以上",LPR!Q16))</f>
        <v>230.13698630137</v>
      </c>
      <c r="L15" s="23" t="str">
        <f>LPR利息计算器!$B$8</f>
        <v>5年期以上</v>
      </c>
    </row>
    <row r="16" spans="1:12">
      <c r="A16" s="7">
        <f>(B16=计算明细!$A$5)+A15</f>
        <v>4</v>
      </c>
      <c r="B16" s="7">
        <f t="shared" si="0"/>
        <v>1</v>
      </c>
      <c r="C16" s="28">
        <f>LPR!A17</f>
        <v>46042</v>
      </c>
      <c r="D16" s="29">
        <f>IF(L16="5年期以上",LPR!C17,IF(L16="1年期",LPR!B17))</f>
        <v>3.5</v>
      </c>
      <c r="E16" s="28">
        <f>LPR!H17</f>
        <v>46042</v>
      </c>
      <c r="F16" s="28">
        <f>LPR!I17</f>
        <v>46077</v>
      </c>
      <c r="G16" s="30">
        <f>LPR!J17</f>
        <v>35</v>
      </c>
      <c r="H16" s="31">
        <f>IF(L16="1年期",LPR!P17,IF(L16="5年期以上",LPR!Q17))</f>
        <v>335.616438356164</v>
      </c>
      <c r="L16" s="23" t="str">
        <f>LPR利息计算器!$B$8</f>
        <v>5年期以上</v>
      </c>
    </row>
    <row r="17" spans="1:12">
      <c r="A17" s="7">
        <f>(B17=计算明细!$A$5)+A16</f>
        <v>5</v>
      </c>
      <c r="B17" s="7">
        <f t="shared" si="0"/>
        <v>1</v>
      </c>
      <c r="C17" s="28">
        <f>LPR!A18</f>
        <v>46013</v>
      </c>
      <c r="D17" s="29">
        <f>IF(L17="5年期以上",LPR!C18,IF(L17="1年期",LPR!B18))</f>
        <v>3.5</v>
      </c>
      <c r="E17" s="28">
        <f>LPR!H18</f>
        <v>46013</v>
      </c>
      <c r="F17" s="28">
        <f>LPR!I18</f>
        <v>46042</v>
      </c>
      <c r="G17" s="30">
        <f>LPR!J18</f>
        <v>29</v>
      </c>
      <c r="H17" s="31">
        <f>IF(L17="1年期",LPR!P18,IF(L17="5年期以上",LPR!Q18))</f>
        <v>278.082191780822</v>
      </c>
      <c r="L17" s="23" t="str">
        <f>LPR利息计算器!$B$8</f>
        <v>5年期以上</v>
      </c>
    </row>
    <row r="18" spans="1:12">
      <c r="A18" s="7">
        <f>(B18=计算明细!$A$5)+A17</f>
        <v>6</v>
      </c>
      <c r="B18" s="7">
        <f t="shared" si="0"/>
        <v>1</v>
      </c>
      <c r="C18" s="28">
        <f>LPR!A19</f>
        <v>45981</v>
      </c>
      <c r="D18" s="29">
        <f>IF(L18="5年期以上",LPR!C19,IF(L18="1年期",LPR!B19))</f>
        <v>3.5</v>
      </c>
      <c r="E18" s="28">
        <f>LPR!H19</f>
        <v>45981</v>
      </c>
      <c r="F18" s="28">
        <f>LPR!I19</f>
        <v>46013</v>
      </c>
      <c r="G18" s="30">
        <f>LPR!J19</f>
        <v>32</v>
      </c>
      <c r="H18" s="31">
        <f>IF(L18="1年期",LPR!P19,IF(L18="5年期以上",LPR!Q19))</f>
        <v>306.849315068493</v>
      </c>
      <c r="L18" s="23" t="str">
        <f>LPR利息计算器!$B$8</f>
        <v>5年期以上</v>
      </c>
    </row>
    <row r="19" spans="1:12">
      <c r="A19" s="7">
        <f>(B19=计算明细!$A$5)+A18</f>
        <v>7</v>
      </c>
      <c r="B19" s="7">
        <f t="shared" si="0"/>
        <v>1</v>
      </c>
      <c r="C19" s="28">
        <f>LPR!A20</f>
        <v>45950</v>
      </c>
      <c r="D19" s="29">
        <f>IF(L19="5年期以上",LPR!C20,IF(L19="1年期",LPR!B20))</f>
        <v>3.5</v>
      </c>
      <c r="E19" s="28">
        <f>LPR!H20</f>
        <v>45950</v>
      </c>
      <c r="F19" s="28">
        <f>LPR!I20</f>
        <v>45981</v>
      </c>
      <c r="G19" s="30">
        <f>LPR!J20</f>
        <v>31</v>
      </c>
      <c r="H19" s="31">
        <f>IF(L19="1年期",LPR!P20,IF(L19="5年期以上",LPR!Q20))</f>
        <v>297.260273972603</v>
      </c>
      <c r="L19" s="23" t="str">
        <f>LPR利息计算器!$B$8</f>
        <v>5年期以上</v>
      </c>
    </row>
    <row r="20" spans="1:12">
      <c r="A20" s="7">
        <f>(B20=计算明细!$A$5)+A19</f>
        <v>8</v>
      </c>
      <c r="B20" s="7">
        <f t="shared" si="0"/>
        <v>1</v>
      </c>
      <c r="C20" s="28">
        <f>LPR!A21</f>
        <v>45922</v>
      </c>
      <c r="D20" s="29">
        <f>IF(L20="5年期以上",LPR!C21,IF(L20="1年期",LPR!B21))</f>
        <v>3.5</v>
      </c>
      <c r="E20" s="28">
        <f>LPR!H21</f>
        <v>45922</v>
      </c>
      <c r="F20" s="28">
        <f>LPR!I21</f>
        <v>45950</v>
      </c>
      <c r="G20" s="30">
        <f>LPR!J21</f>
        <v>28</v>
      </c>
      <c r="H20" s="31">
        <f>IF(L20="1年期",LPR!P21,IF(L20="5年期以上",LPR!Q21))</f>
        <v>268.493150684931</v>
      </c>
      <c r="L20" s="23" t="str">
        <f>LPR利息计算器!$B$8</f>
        <v>5年期以上</v>
      </c>
    </row>
    <row r="21" spans="1:12">
      <c r="A21" s="7">
        <f>(B21=计算明细!$A$5)+A20</f>
        <v>9</v>
      </c>
      <c r="B21" s="7">
        <f t="shared" si="0"/>
        <v>1</v>
      </c>
      <c r="C21" s="28">
        <f>LPR!A22</f>
        <v>45889</v>
      </c>
      <c r="D21" s="29">
        <f>IF(L21="5年期以上",LPR!C22,IF(L21="1年期",LPR!B22))</f>
        <v>3.5</v>
      </c>
      <c r="E21" s="28">
        <f>LPR!H22</f>
        <v>45889</v>
      </c>
      <c r="F21" s="28">
        <f>LPR!I22</f>
        <v>45922</v>
      </c>
      <c r="G21" s="30">
        <f>LPR!J22</f>
        <v>33</v>
      </c>
      <c r="H21" s="31">
        <f>IF(L21="1年期",LPR!P22,IF(L21="5年期以上",LPR!Q22))</f>
        <v>316.438356164384</v>
      </c>
      <c r="L21" s="23" t="str">
        <f>LPR利息计算器!$B$8</f>
        <v>5年期以上</v>
      </c>
    </row>
    <row r="22" spans="1:12">
      <c r="A22" s="7">
        <f>(B22=计算明细!$A$5)+A21</f>
        <v>10</v>
      </c>
      <c r="B22" s="7">
        <f t="shared" si="0"/>
        <v>1</v>
      </c>
      <c r="C22" s="28">
        <f>LPR!A23</f>
        <v>45859</v>
      </c>
      <c r="D22" s="29">
        <f>IF(L22="5年期以上",LPR!C23,IF(L22="1年期",LPR!B23))</f>
        <v>3.5</v>
      </c>
      <c r="E22" s="28">
        <f>LPR!H23</f>
        <v>45859</v>
      </c>
      <c r="F22" s="28">
        <f>LPR!I23</f>
        <v>45889</v>
      </c>
      <c r="G22" s="30">
        <f>LPR!J23</f>
        <v>30</v>
      </c>
      <c r="H22" s="31">
        <f>IF(L22="1年期",LPR!P23,IF(L22="5年期以上",LPR!Q23))</f>
        <v>287.671232876712</v>
      </c>
      <c r="L22" s="23" t="str">
        <f>LPR利息计算器!$B$8</f>
        <v>5年期以上</v>
      </c>
    </row>
    <row r="23" spans="1:12">
      <c r="A23" s="7">
        <f>(B23=计算明细!$A$5)+A22</f>
        <v>11</v>
      </c>
      <c r="B23" s="7">
        <f t="shared" si="0"/>
        <v>1</v>
      </c>
      <c r="C23" s="28">
        <f>LPR!A24</f>
        <v>45828</v>
      </c>
      <c r="D23" s="29">
        <f>IF(L23="5年期以上",LPR!C24,IF(L23="1年期",LPR!B24))</f>
        <v>3.5</v>
      </c>
      <c r="E23" s="28">
        <f>LPR!H24</f>
        <v>45828</v>
      </c>
      <c r="F23" s="28">
        <f>LPR!I24</f>
        <v>45859</v>
      </c>
      <c r="G23" s="30">
        <f>LPR!J24</f>
        <v>31</v>
      </c>
      <c r="H23" s="31">
        <f>IF(L23="1年期",LPR!P24,IF(L23="5年期以上",LPR!Q24))</f>
        <v>297.260273972603</v>
      </c>
      <c r="L23" s="23" t="str">
        <f>LPR利息计算器!$B$8</f>
        <v>5年期以上</v>
      </c>
    </row>
    <row r="24" spans="1:12">
      <c r="A24" s="7">
        <f>(B24=计算明细!$A$5)+A23</f>
        <v>12</v>
      </c>
      <c r="B24" s="7">
        <f t="shared" si="0"/>
        <v>1</v>
      </c>
      <c r="C24" s="28">
        <f>LPR!A25</f>
        <v>45797</v>
      </c>
      <c r="D24" s="29">
        <f>IF(L24="5年期以上",LPR!C25,IF(L24="1年期",LPR!B25))</f>
        <v>3.5</v>
      </c>
      <c r="E24" s="28">
        <f>LPR!H25</f>
        <v>45797</v>
      </c>
      <c r="F24" s="28">
        <f>LPR!I25</f>
        <v>45828</v>
      </c>
      <c r="G24" s="30">
        <f>LPR!J25</f>
        <v>31</v>
      </c>
      <c r="H24" s="31">
        <f>IF(L24="1年期",LPR!P25,IF(L24="5年期以上",LPR!Q25))</f>
        <v>297.260273972603</v>
      </c>
      <c r="L24" s="23" t="str">
        <f>LPR利息计算器!$B$8</f>
        <v>5年期以上</v>
      </c>
    </row>
    <row r="25" spans="1:12">
      <c r="A25" s="7">
        <f>(B25=计算明细!$A$5)+A24</f>
        <v>13</v>
      </c>
      <c r="B25" s="7">
        <f t="shared" si="0"/>
        <v>1</v>
      </c>
      <c r="C25" s="28">
        <f>LPR!A26</f>
        <v>45768</v>
      </c>
      <c r="D25" s="29">
        <f>IF(L25="5年期以上",LPR!C26,IF(L25="1年期",LPR!B26))</f>
        <v>3.6</v>
      </c>
      <c r="E25" s="28">
        <f>LPR!H26</f>
        <v>45768</v>
      </c>
      <c r="F25" s="28">
        <f>LPR!I26</f>
        <v>45797</v>
      </c>
      <c r="G25" s="30">
        <f>LPR!J26</f>
        <v>29</v>
      </c>
      <c r="H25" s="31">
        <f>IF(L25="1年期",LPR!P26,IF(L25="5年期以上",LPR!Q26))</f>
        <v>286.027397260274</v>
      </c>
      <c r="L25" s="23" t="str">
        <f>LPR利息计算器!$B$8</f>
        <v>5年期以上</v>
      </c>
    </row>
    <row r="26" spans="1:12">
      <c r="A26" s="7">
        <f>(B26=计算明细!$A$5)+A25</f>
        <v>14</v>
      </c>
      <c r="B26" s="7">
        <f t="shared" si="0"/>
        <v>1</v>
      </c>
      <c r="C26" s="28">
        <f>LPR!A27</f>
        <v>45736</v>
      </c>
      <c r="D26" s="29">
        <f>IF(L26="5年期以上",LPR!C27,IF(L26="1年期",LPR!B27))</f>
        <v>3.6</v>
      </c>
      <c r="E26" s="28">
        <f>LPR!H27</f>
        <v>45736</v>
      </c>
      <c r="F26" s="28">
        <f>LPR!I27</f>
        <v>45768</v>
      </c>
      <c r="G26" s="30">
        <f>LPR!J27</f>
        <v>32</v>
      </c>
      <c r="H26" s="31">
        <f>IF(L26="1年期",LPR!P27,IF(L26="5年期以上",LPR!Q27))</f>
        <v>315.616438356164</v>
      </c>
      <c r="L26" s="23" t="str">
        <f>LPR利息计算器!$B$8</f>
        <v>5年期以上</v>
      </c>
    </row>
    <row r="27" spans="1:12">
      <c r="A27" s="7">
        <f>(B27=计算明细!$A$5)+A26</f>
        <v>15</v>
      </c>
      <c r="B27" s="7">
        <f t="shared" si="0"/>
        <v>1</v>
      </c>
      <c r="C27" s="28">
        <f>LPR!A28</f>
        <v>45708</v>
      </c>
      <c r="D27" s="29">
        <f>IF(L27="5年期以上",LPR!C28,IF(L27="1年期",LPR!B28))</f>
        <v>3.6</v>
      </c>
      <c r="E27" s="28">
        <f>LPR!H28</f>
        <v>45708</v>
      </c>
      <c r="F27" s="28">
        <f>LPR!I28</f>
        <v>45736</v>
      </c>
      <c r="G27" s="30">
        <f>LPR!J28</f>
        <v>28</v>
      </c>
      <c r="H27" s="31">
        <f>IF(L27="1年期",LPR!P28,IF(L27="5年期以上",LPR!Q28))</f>
        <v>276.164383561644</v>
      </c>
      <c r="L27" s="23" t="str">
        <f>LPR利息计算器!$B$8</f>
        <v>5年期以上</v>
      </c>
    </row>
    <row r="28" spans="1:12">
      <c r="A28" s="7">
        <f>(B28=计算明细!$A$5)+A27</f>
        <v>16</v>
      </c>
      <c r="B28" s="7">
        <f t="shared" si="0"/>
        <v>1</v>
      </c>
      <c r="C28" s="28">
        <f>LPR!A29</f>
        <v>45677</v>
      </c>
      <c r="D28" s="29">
        <f>IF(L28="5年期以上",LPR!C29,IF(L28="1年期",LPR!B29))</f>
        <v>3.6</v>
      </c>
      <c r="E28" s="28">
        <f>LPR!H29</f>
        <v>45677</v>
      </c>
      <c r="F28" s="28">
        <f>LPR!I29</f>
        <v>45708</v>
      </c>
      <c r="G28" s="30">
        <f>LPR!J29</f>
        <v>31</v>
      </c>
      <c r="H28" s="31">
        <f>IF(L28="1年期",LPR!P29,IF(L28="5年期以上",LPR!Q29))</f>
        <v>305.753424657534</v>
      </c>
      <c r="L28" s="23" t="str">
        <f>LPR利息计算器!$B$8</f>
        <v>5年期以上</v>
      </c>
    </row>
    <row r="29" spans="1:12">
      <c r="A29" s="7">
        <f>(B29=计算明细!$A$5)+A28</f>
        <v>17</v>
      </c>
      <c r="B29" s="7">
        <f t="shared" si="0"/>
        <v>1</v>
      </c>
      <c r="C29" s="28">
        <f>LPR!A30</f>
        <v>45646</v>
      </c>
      <c r="D29" s="29">
        <f>IF(L29="5年期以上",LPR!C30,IF(L29="1年期",LPR!B30))</f>
        <v>3.6</v>
      </c>
      <c r="E29" s="28">
        <f>LPR!H30</f>
        <v>45646</v>
      </c>
      <c r="F29" s="28">
        <f>LPR!I30</f>
        <v>45677</v>
      </c>
      <c r="G29" s="30">
        <f>LPR!J30</f>
        <v>31</v>
      </c>
      <c r="H29" s="31">
        <f>IF(L29="1年期",LPR!P30,IF(L29="5年期以上",LPR!Q30))</f>
        <v>305.753424657534</v>
      </c>
      <c r="L29" s="23" t="str">
        <f>LPR利息计算器!$B$8</f>
        <v>5年期以上</v>
      </c>
    </row>
    <row r="30" spans="1:12">
      <c r="A30" s="7">
        <f>(B30=计算明细!$A$5)+A29</f>
        <v>18</v>
      </c>
      <c r="B30" s="7">
        <f t="shared" si="0"/>
        <v>1</v>
      </c>
      <c r="C30" s="28">
        <f>LPR!A31</f>
        <v>45616</v>
      </c>
      <c r="D30" s="29">
        <f>IF(L30="5年期以上",LPR!C31,IF(L30="1年期",LPR!B31))</f>
        <v>3.6</v>
      </c>
      <c r="E30" s="28">
        <f>LPR!H31</f>
        <v>45616</v>
      </c>
      <c r="F30" s="28">
        <f>LPR!I31</f>
        <v>45646</v>
      </c>
      <c r="G30" s="30">
        <f>LPR!J31</f>
        <v>30</v>
      </c>
      <c r="H30" s="31">
        <f>IF(L30="1年期",LPR!P31,IF(L30="5年期以上",LPR!Q31))</f>
        <v>295.890410958904</v>
      </c>
      <c r="L30" s="23" t="str">
        <f>LPR利息计算器!$B$8</f>
        <v>5年期以上</v>
      </c>
    </row>
    <row r="31" spans="1:12">
      <c r="A31" s="7">
        <f>(B31=计算明细!$A$5)+A30</f>
        <v>19</v>
      </c>
      <c r="B31" s="7">
        <f t="shared" si="0"/>
        <v>1</v>
      </c>
      <c r="C31" s="28">
        <f>LPR!A32</f>
        <v>45586</v>
      </c>
      <c r="D31" s="29">
        <f>IF(L31="5年期以上",LPR!C32,IF(L31="1年期",LPR!B32))</f>
        <v>3.6</v>
      </c>
      <c r="E31" s="28">
        <f>LPR!H32</f>
        <v>45586</v>
      </c>
      <c r="F31" s="28">
        <f>LPR!I32</f>
        <v>45616</v>
      </c>
      <c r="G31" s="30">
        <f>LPR!J32</f>
        <v>30</v>
      </c>
      <c r="H31" s="31">
        <f>IF(L31="1年期",LPR!P32,IF(L31="5年期以上",LPR!Q32))</f>
        <v>295.890410958904</v>
      </c>
      <c r="L31" s="23" t="str">
        <f>LPR利息计算器!$B$8</f>
        <v>5年期以上</v>
      </c>
    </row>
    <row r="32" spans="1:12">
      <c r="A32" s="7">
        <f>(B32=计算明细!$A$5)+A31</f>
        <v>20</v>
      </c>
      <c r="B32" s="7">
        <f t="shared" si="0"/>
        <v>1</v>
      </c>
      <c r="C32" s="28">
        <f>LPR!A33</f>
        <v>45555</v>
      </c>
      <c r="D32" s="29">
        <f>IF(L32="5年期以上",LPR!C33,IF(L32="1年期",LPR!B33))</f>
        <v>3.85</v>
      </c>
      <c r="E32" s="28">
        <f>LPR!H33</f>
        <v>45555</v>
      </c>
      <c r="F32" s="28">
        <f>LPR!I33</f>
        <v>45586</v>
      </c>
      <c r="G32" s="30">
        <f>LPR!J33</f>
        <v>31</v>
      </c>
      <c r="H32" s="31">
        <f>IF(L32="1年期",LPR!P33,IF(L32="5年期以上",LPR!Q33))</f>
        <v>326.986301369863</v>
      </c>
      <c r="L32" s="23" t="str">
        <f>LPR利息计算器!$B$8</f>
        <v>5年期以上</v>
      </c>
    </row>
    <row r="33" spans="1:12">
      <c r="A33" s="7">
        <f>(B33=计算明细!$A$5)+A32</f>
        <v>21</v>
      </c>
      <c r="B33" s="7">
        <f t="shared" si="0"/>
        <v>1</v>
      </c>
      <c r="C33" s="28">
        <f>LPR!A34</f>
        <v>45524</v>
      </c>
      <c r="D33" s="29">
        <f>IF(L33="5年期以上",LPR!C34,IF(L33="1年期",LPR!B34))</f>
        <v>3.85</v>
      </c>
      <c r="E33" s="28">
        <f>LPR!H34</f>
        <v>45524</v>
      </c>
      <c r="F33" s="28">
        <f>LPR!I34</f>
        <v>45555</v>
      </c>
      <c r="G33" s="30">
        <f>LPR!J34</f>
        <v>31</v>
      </c>
      <c r="H33" s="31">
        <f>IF(L33="1年期",LPR!P34,IF(L33="5年期以上",LPR!Q34))</f>
        <v>326.986301369863</v>
      </c>
      <c r="L33" s="23" t="str">
        <f>LPR利息计算器!$B$8</f>
        <v>5年期以上</v>
      </c>
    </row>
    <row r="34" spans="1:12">
      <c r="A34" s="7">
        <f>(B34=计算明细!$A$5)+A33</f>
        <v>22</v>
      </c>
      <c r="B34" s="7">
        <f t="shared" si="0"/>
        <v>1</v>
      </c>
      <c r="C34" s="28">
        <f>LPR!A35</f>
        <v>45495</v>
      </c>
      <c r="D34" s="29">
        <f>IF(L34="5年期以上",LPR!C35,IF(L34="1年期",LPR!B35))</f>
        <v>3.85</v>
      </c>
      <c r="E34" s="28">
        <f>LPR!H35</f>
        <v>45495</v>
      </c>
      <c r="F34" s="28">
        <f>LPR!I35</f>
        <v>45524</v>
      </c>
      <c r="G34" s="30">
        <f>LPR!J35</f>
        <v>29</v>
      </c>
      <c r="H34" s="31">
        <f>IF(L34="1年期",LPR!P35,IF(L34="5年期以上",LPR!Q35))</f>
        <v>305.890410958904</v>
      </c>
      <c r="L34" s="23" t="str">
        <f>LPR利息计算器!$B$8</f>
        <v>5年期以上</v>
      </c>
    </row>
    <row r="35" spans="1:12">
      <c r="A35" s="7">
        <f>(B35=计算明细!$A$5)+A34</f>
        <v>23</v>
      </c>
      <c r="B35" s="7">
        <f t="shared" si="0"/>
        <v>1</v>
      </c>
      <c r="C35" s="28">
        <f>LPR!A36</f>
        <v>45463</v>
      </c>
      <c r="D35" s="29">
        <f>IF(L35="5年期以上",LPR!C36,IF(L35="1年期",LPR!B36))</f>
        <v>3.95</v>
      </c>
      <c r="E35" s="28">
        <f>LPR!H36</f>
        <v>45463</v>
      </c>
      <c r="F35" s="28">
        <f>LPR!I36</f>
        <v>45495</v>
      </c>
      <c r="G35" s="30">
        <f>LPR!J36</f>
        <v>32</v>
      </c>
      <c r="H35" s="31">
        <f>IF(L35="1年期",LPR!P36,IF(L35="5年期以上",LPR!Q36))</f>
        <v>346.301369863014</v>
      </c>
      <c r="L35" s="23" t="str">
        <f>LPR利息计算器!$B$8</f>
        <v>5年期以上</v>
      </c>
    </row>
    <row r="36" spans="1:12">
      <c r="A36" s="7">
        <f>(B36=计算明细!$A$5)+A35</f>
        <v>24</v>
      </c>
      <c r="B36" s="7">
        <f t="shared" si="0"/>
        <v>1</v>
      </c>
      <c r="C36" s="28">
        <f>LPR!A37</f>
        <v>45432</v>
      </c>
      <c r="D36" s="29">
        <f>IF(L36="5年期以上",LPR!C37,IF(L36="1年期",LPR!B37))</f>
        <v>3.95</v>
      </c>
      <c r="E36" s="28">
        <f>LPR!H37</f>
        <v>45432</v>
      </c>
      <c r="F36" s="28">
        <f>LPR!I37</f>
        <v>45463</v>
      </c>
      <c r="G36" s="30">
        <f>LPR!J37</f>
        <v>31</v>
      </c>
      <c r="H36" s="31">
        <f>IF(L36="1年期",LPR!P37,IF(L36="5年期以上",LPR!Q37))</f>
        <v>335.479452054795</v>
      </c>
      <c r="L36" s="23" t="str">
        <f>LPR利息计算器!$B$8</f>
        <v>5年期以上</v>
      </c>
    </row>
    <row r="37" spans="1:12">
      <c r="A37" s="7">
        <f>(B37=计算明细!$A$5)+A36</f>
        <v>25</v>
      </c>
      <c r="B37" s="7">
        <f t="shared" si="0"/>
        <v>1</v>
      </c>
      <c r="C37" s="28">
        <f>LPR!A38</f>
        <v>45404</v>
      </c>
      <c r="D37" s="29">
        <f>IF(L37="5年期以上",LPR!C38,IF(L37="1年期",LPR!B38))</f>
        <v>3.95</v>
      </c>
      <c r="E37" s="28">
        <f>LPR!H38</f>
        <v>45404</v>
      </c>
      <c r="F37" s="28">
        <f>LPR!I38</f>
        <v>45432</v>
      </c>
      <c r="G37" s="30">
        <f>LPR!J38</f>
        <v>28</v>
      </c>
      <c r="H37" s="31">
        <f>IF(L37="1年期",LPR!P38,IF(L37="5年期以上",LPR!Q38))</f>
        <v>303.013698630137</v>
      </c>
      <c r="L37" s="23" t="str">
        <f>LPR利息计算器!$B$8</f>
        <v>5年期以上</v>
      </c>
    </row>
    <row r="38" spans="1:12">
      <c r="A38" s="7">
        <f>(B38=计算明细!$A$5)+A37</f>
        <v>26</v>
      </c>
      <c r="B38" s="7">
        <f t="shared" si="0"/>
        <v>1</v>
      </c>
      <c r="C38" s="28">
        <f>LPR!A39</f>
        <v>45371</v>
      </c>
      <c r="D38" s="29">
        <f>IF(L38="5年期以上",LPR!C39,IF(L38="1年期",LPR!B39))</f>
        <v>3.95</v>
      </c>
      <c r="E38" s="28">
        <f>LPR!H39</f>
        <v>45371</v>
      </c>
      <c r="F38" s="28">
        <f>LPR!I39</f>
        <v>45404</v>
      </c>
      <c r="G38" s="30">
        <f>LPR!J39</f>
        <v>33</v>
      </c>
      <c r="H38" s="31">
        <f>IF(L38="1年期",LPR!P39,IF(L38="5年期以上",LPR!Q39))</f>
        <v>357.123287671233</v>
      </c>
      <c r="L38" s="23" t="str">
        <f>LPR利息计算器!$B$8</f>
        <v>5年期以上</v>
      </c>
    </row>
    <row r="39" spans="1:12">
      <c r="A39" s="7">
        <f>(B39=计算明细!$A$5)+A38</f>
        <v>27</v>
      </c>
      <c r="B39" s="7">
        <f t="shared" si="0"/>
        <v>1</v>
      </c>
      <c r="C39" s="28">
        <f>LPR!A40</f>
        <v>45342</v>
      </c>
      <c r="D39" s="29">
        <f>IF(L39="5年期以上",LPR!C40,IF(L39="1年期",LPR!B40))</f>
        <v>3.95</v>
      </c>
      <c r="E39" s="28">
        <f>LPR!H40</f>
        <v>45342</v>
      </c>
      <c r="F39" s="28">
        <f>LPR!I40</f>
        <v>45371</v>
      </c>
      <c r="G39" s="30">
        <f>LPR!J40</f>
        <v>29</v>
      </c>
      <c r="H39" s="31">
        <f>IF(L39="1年期",LPR!P40,IF(L39="5年期以上",LPR!Q40))</f>
        <v>313.835616438356</v>
      </c>
      <c r="L39" s="23" t="str">
        <f>LPR利息计算器!$B$8</f>
        <v>5年期以上</v>
      </c>
    </row>
    <row r="40" spans="1:12">
      <c r="A40" s="7">
        <f>(B40=计算明细!$A$5)+A39</f>
        <v>28</v>
      </c>
      <c r="B40" s="7">
        <f t="shared" si="0"/>
        <v>1</v>
      </c>
      <c r="C40" s="28">
        <f>LPR!A41</f>
        <v>45313</v>
      </c>
      <c r="D40" s="29">
        <f>IF(L40="5年期以上",LPR!C41,IF(L40="1年期",LPR!B41))</f>
        <v>4.2</v>
      </c>
      <c r="E40" s="28">
        <f>LPR!H41</f>
        <v>45313</v>
      </c>
      <c r="F40" s="28">
        <f>LPR!I41</f>
        <v>45342</v>
      </c>
      <c r="G40" s="30">
        <f>LPR!J41</f>
        <v>29</v>
      </c>
      <c r="H40" s="31">
        <f>IF(L40="1年期",LPR!P41,IF(L40="5年期以上",LPR!Q41))</f>
        <v>333.698630136986</v>
      </c>
      <c r="L40" s="23" t="str">
        <f>LPR利息计算器!$B$8</f>
        <v>5年期以上</v>
      </c>
    </row>
    <row r="41" spans="1:12">
      <c r="A41" s="7">
        <f>(B41=计算明细!$A$5)+A40</f>
        <v>29</v>
      </c>
      <c r="B41" s="7">
        <f t="shared" si="0"/>
        <v>1</v>
      </c>
      <c r="C41" s="28">
        <f>LPR!A42</f>
        <v>45280</v>
      </c>
      <c r="D41" s="29">
        <f>IF(L41="5年期以上",LPR!C42,IF(L41="1年期",LPR!B42))</f>
        <v>4.2</v>
      </c>
      <c r="E41" s="28">
        <f>LPR!H42</f>
        <v>45280</v>
      </c>
      <c r="F41" s="28">
        <f>LPR!I42</f>
        <v>45313</v>
      </c>
      <c r="G41" s="30">
        <f>LPR!J42</f>
        <v>33</v>
      </c>
      <c r="H41" s="31">
        <f>IF(L41="1年期",LPR!P42,IF(L41="5年期以上",LPR!Q42))</f>
        <v>379.72602739726</v>
      </c>
      <c r="L41" s="23" t="str">
        <f>LPR利息计算器!$B$8</f>
        <v>5年期以上</v>
      </c>
    </row>
    <row r="42" spans="1:12">
      <c r="A42" s="7">
        <f>(B42=计算明细!$A$5)+A41</f>
        <v>30</v>
      </c>
      <c r="B42" s="7">
        <f t="shared" si="0"/>
        <v>1</v>
      </c>
      <c r="C42" s="28">
        <f>LPR!A43</f>
        <v>45250</v>
      </c>
      <c r="D42" s="29">
        <f>IF(L42="5年期以上",LPR!C43,IF(L42="1年期",LPR!B43))</f>
        <v>4.2</v>
      </c>
      <c r="E42" s="28">
        <f>LPR!H43</f>
        <v>45250</v>
      </c>
      <c r="F42" s="28">
        <f>LPR!I43</f>
        <v>45280</v>
      </c>
      <c r="G42" s="30">
        <f>LPR!J43</f>
        <v>30</v>
      </c>
      <c r="H42" s="31">
        <f>IF(L42="1年期",LPR!P43,IF(L42="5年期以上",LPR!Q43))</f>
        <v>345.205479452055</v>
      </c>
      <c r="L42" s="23" t="str">
        <f>LPR利息计算器!$B$8</f>
        <v>5年期以上</v>
      </c>
    </row>
    <row r="43" spans="1:12">
      <c r="A43" s="7">
        <f>(B43=计算明细!$A$5)+A42</f>
        <v>31</v>
      </c>
      <c r="B43" s="7">
        <f t="shared" si="0"/>
        <v>1</v>
      </c>
      <c r="C43" s="28">
        <f>LPR!A44</f>
        <v>45219</v>
      </c>
      <c r="D43" s="29">
        <f>IF(L43="5年期以上",LPR!C44,IF(L43="1年期",LPR!B44))</f>
        <v>4.2</v>
      </c>
      <c r="E43" s="28">
        <f>LPR!H44</f>
        <v>45219</v>
      </c>
      <c r="F43" s="28">
        <f>LPR!I44</f>
        <v>45250</v>
      </c>
      <c r="G43" s="30">
        <f>LPR!J44</f>
        <v>31</v>
      </c>
      <c r="H43" s="31">
        <f>IF(L43="1年期",LPR!P44,IF(L43="5年期以上",LPR!Q44))</f>
        <v>356.712328767123</v>
      </c>
      <c r="L43" s="23" t="str">
        <f>LPR利息计算器!$B$8</f>
        <v>5年期以上</v>
      </c>
    </row>
    <row r="44" spans="1:12">
      <c r="A44" s="7">
        <f>(B44=计算明细!$A$5)+A43</f>
        <v>32</v>
      </c>
      <c r="B44" s="7">
        <f t="shared" si="0"/>
        <v>1</v>
      </c>
      <c r="C44" s="28">
        <f>LPR!A45</f>
        <v>45189</v>
      </c>
      <c r="D44" s="29">
        <f>IF(L44="5年期以上",LPR!C45,IF(L44="1年期",LPR!B45))</f>
        <v>4.2</v>
      </c>
      <c r="E44" s="28">
        <f>LPR!H45</f>
        <v>45189</v>
      </c>
      <c r="F44" s="28">
        <f>LPR!I45</f>
        <v>45219</v>
      </c>
      <c r="G44" s="30">
        <f>LPR!J45</f>
        <v>30</v>
      </c>
      <c r="H44" s="31">
        <f>IF(L44="1年期",LPR!P45,IF(L44="5年期以上",LPR!Q45))</f>
        <v>345.205479452055</v>
      </c>
      <c r="L44" s="23" t="str">
        <f>LPR利息计算器!$B$8</f>
        <v>5年期以上</v>
      </c>
    </row>
    <row r="45" ht="15" customHeight="1" spans="1:12">
      <c r="A45" s="7">
        <f>(B45=计算明细!$A$5)+A44</f>
        <v>33</v>
      </c>
      <c r="B45" s="7">
        <f t="shared" ref="B45:B56" si="1">IF(H45&lt;&gt;0,1,0)</f>
        <v>1</v>
      </c>
      <c r="C45" s="28">
        <f>LPR!A46</f>
        <v>45159</v>
      </c>
      <c r="D45" s="29">
        <f>IF(L45="5年期以上",LPR!C46,IF(L45="1年期",LPR!B46))</f>
        <v>4.2</v>
      </c>
      <c r="E45" s="28">
        <f>LPR!H46</f>
        <v>45159</v>
      </c>
      <c r="F45" s="28">
        <f>LPR!I46</f>
        <v>45189</v>
      </c>
      <c r="G45" s="30">
        <f>LPR!J46</f>
        <v>30</v>
      </c>
      <c r="H45" s="31">
        <f>IF(L45="1年期",LPR!P46,IF(L45="5年期以上",LPR!Q46))</f>
        <v>345.205479452055</v>
      </c>
      <c r="L45" s="23" t="str">
        <f>LPR利息计算器!$B$8</f>
        <v>5年期以上</v>
      </c>
    </row>
    <row r="46" spans="1:12">
      <c r="A46" s="7">
        <f>(B46=计算明细!$A$5)+A45</f>
        <v>34</v>
      </c>
      <c r="B46" s="7">
        <f t="shared" si="1"/>
        <v>1</v>
      </c>
      <c r="C46" s="28">
        <f>LPR!A47</f>
        <v>45127</v>
      </c>
      <c r="D46" s="29">
        <f>IF(L46="5年期以上",LPR!C47,IF(L46="1年期",LPR!B47))</f>
        <v>4.2</v>
      </c>
      <c r="E46" s="28">
        <f>LPR!H47</f>
        <v>45127</v>
      </c>
      <c r="F46" s="28">
        <f>LPR!I47</f>
        <v>45159</v>
      </c>
      <c r="G46" s="30">
        <f>LPR!J47</f>
        <v>32</v>
      </c>
      <c r="H46" s="31">
        <f>IF(L46="1年期",LPR!P47,IF(L46="5年期以上",LPR!Q47))</f>
        <v>368.219178082192</v>
      </c>
      <c r="L46" s="23" t="str">
        <f>LPR利息计算器!$B$8</f>
        <v>5年期以上</v>
      </c>
    </row>
    <row r="47" spans="1:12">
      <c r="A47" s="7">
        <f>(B47=计算明细!$A$5)+A46</f>
        <v>35</v>
      </c>
      <c r="B47" s="7">
        <f t="shared" si="1"/>
        <v>1</v>
      </c>
      <c r="C47" s="28">
        <f>LPR!A48</f>
        <v>45097</v>
      </c>
      <c r="D47" s="29">
        <f>IF(L47="5年期以上",LPR!C48,IF(L47="1年期",LPR!B48))</f>
        <v>4.2</v>
      </c>
      <c r="E47" s="28">
        <f>LPR!H48</f>
        <v>45097</v>
      </c>
      <c r="F47" s="28">
        <f>LPR!I48</f>
        <v>45127</v>
      </c>
      <c r="G47" s="30">
        <f>LPR!J48</f>
        <v>30</v>
      </c>
      <c r="H47" s="31">
        <f>IF(L47="1年期",LPR!P48,IF(L47="5年期以上",LPR!Q48))</f>
        <v>345.205479452055</v>
      </c>
      <c r="L47" s="23" t="str">
        <f>LPR利息计算器!$B$8</f>
        <v>5年期以上</v>
      </c>
    </row>
    <row r="48" spans="1:12">
      <c r="A48" s="7">
        <f>(B48=计算明细!$A$5)+A47</f>
        <v>36</v>
      </c>
      <c r="B48" s="7">
        <f t="shared" si="1"/>
        <v>1</v>
      </c>
      <c r="C48" s="28">
        <f>LPR!A49</f>
        <v>45068</v>
      </c>
      <c r="D48" s="29">
        <f>IF(L48="5年期以上",LPR!C49,IF(L48="1年期",LPR!B49))</f>
        <v>4.3</v>
      </c>
      <c r="E48" s="28">
        <f>LPR!H49</f>
        <v>45068</v>
      </c>
      <c r="F48" s="28">
        <f>LPR!I49</f>
        <v>45097</v>
      </c>
      <c r="G48" s="30">
        <f>LPR!J49</f>
        <v>29</v>
      </c>
      <c r="H48" s="31">
        <f>IF(L48="1年期",LPR!P49,IF(L48="5年期以上",LPR!Q49))</f>
        <v>341.643835616438</v>
      </c>
      <c r="L48" s="23" t="str">
        <f>LPR利息计算器!$B$8</f>
        <v>5年期以上</v>
      </c>
    </row>
    <row r="49" spans="1:12">
      <c r="A49" s="7">
        <f>(B49=计算明细!$A$5)+A48</f>
        <v>37</v>
      </c>
      <c r="B49" s="7">
        <f t="shared" si="1"/>
        <v>1</v>
      </c>
      <c r="C49" s="28">
        <f>LPR!A50</f>
        <v>45036</v>
      </c>
      <c r="D49" s="29">
        <f>IF(L49="5年期以上",LPR!C50,IF(L49="1年期",LPR!B50))</f>
        <v>4.3</v>
      </c>
      <c r="E49" s="28">
        <f>LPR!H50</f>
        <v>45036</v>
      </c>
      <c r="F49" s="28">
        <f>LPR!I50</f>
        <v>45068</v>
      </c>
      <c r="G49" s="30">
        <f>LPR!J50</f>
        <v>32</v>
      </c>
      <c r="H49" s="31">
        <f>IF(L49="1年期",LPR!P50,IF(L49="5年期以上",LPR!Q50))</f>
        <v>376.986301369863</v>
      </c>
      <c r="L49" s="23" t="str">
        <f>LPR利息计算器!$B$8</f>
        <v>5年期以上</v>
      </c>
    </row>
    <row r="50" spans="1:12">
      <c r="A50" s="7">
        <f>(B50=计算明细!$A$5)+A49</f>
        <v>38</v>
      </c>
      <c r="B50" s="7">
        <f t="shared" si="1"/>
        <v>1</v>
      </c>
      <c r="C50" s="28">
        <f>LPR!A51</f>
        <v>45005</v>
      </c>
      <c r="D50" s="29">
        <f>IF(L50="5年期以上",LPR!C51,IF(L50="1年期",LPR!B51))</f>
        <v>4.3</v>
      </c>
      <c r="E50" s="28">
        <f>LPR!H51</f>
        <v>45005</v>
      </c>
      <c r="F50" s="28">
        <f>LPR!I51</f>
        <v>45036</v>
      </c>
      <c r="G50" s="30">
        <f>LPR!J51</f>
        <v>31</v>
      </c>
      <c r="H50" s="31">
        <f>IF(L50="1年期",LPR!P51,IF(L50="5年期以上",LPR!Q51))</f>
        <v>365.205479452055</v>
      </c>
      <c r="L50" s="23" t="str">
        <f>LPR利息计算器!$B$8</f>
        <v>5年期以上</v>
      </c>
    </row>
    <row r="51" spans="1:12">
      <c r="A51" s="7">
        <f>(B51=计算明细!$A$5)+A50</f>
        <v>39</v>
      </c>
      <c r="B51" s="7">
        <f t="shared" si="1"/>
        <v>1</v>
      </c>
      <c r="C51" s="28">
        <f>LPR!A52</f>
        <v>44977</v>
      </c>
      <c r="D51" s="29">
        <f>IF(L51="5年期以上",LPR!C52,IF(L51="1年期",LPR!B52))</f>
        <v>4.3</v>
      </c>
      <c r="E51" s="28">
        <f>LPR!H52</f>
        <v>44977</v>
      </c>
      <c r="F51" s="28">
        <f>LPR!I52</f>
        <v>45005</v>
      </c>
      <c r="G51" s="30">
        <f>LPR!J52</f>
        <v>28</v>
      </c>
      <c r="H51" s="31">
        <f>IF(L51="1年期",LPR!P52,IF(L51="5年期以上",LPR!Q52))</f>
        <v>329.86301369863</v>
      </c>
      <c r="L51" s="23" t="str">
        <f>LPR利息计算器!$B$8</f>
        <v>5年期以上</v>
      </c>
    </row>
    <row r="52" spans="1:12">
      <c r="A52" s="7">
        <f>(B52=计算明细!$A$5)+A51</f>
        <v>40</v>
      </c>
      <c r="B52" s="7">
        <f t="shared" si="1"/>
        <v>1</v>
      </c>
      <c r="C52" s="28">
        <f>LPR!A53</f>
        <v>44946</v>
      </c>
      <c r="D52" s="29">
        <f>IF(L52="5年期以上",LPR!C53,IF(L52="1年期",LPR!B53))</f>
        <v>4.3</v>
      </c>
      <c r="E52" s="28">
        <f>LPR!H53</f>
        <v>44946</v>
      </c>
      <c r="F52" s="28">
        <f>LPR!I53</f>
        <v>44977</v>
      </c>
      <c r="G52" s="30">
        <f>LPR!J53</f>
        <v>31</v>
      </c>
      <c r="H52" s="31">
        <f>IF(L52="1年期",LPR!P53,IF(L52="5年期以上",LPR!Q53))</f>
        <v>365.205479452055</v>
      </c>
      <c r="L52" s="23" t="str">
        <f>LPR利息计算器!$B$8</f>
        <v>5年期以上</v>
      </c>
    </row>
    <row r="53" spans="1:12">
      <c r="A53" s="7">
        <f>(B53=计算明细!$A$5)+A52</f>
        <v>41</v>
      </c>
      <c r="B53" s="7">
        <f t="shared" si="1"/>
        <v>1</v>
      </c>
      <c r="C53" s="28">
        <f>LPR!A54</f>
        <v>44915</v>
      </c>
      <c r="D53" s="29">
        <f>IF(L53="5年期以上",LPR!C54,IF(L53="1年期",LPR!B54))</f>
        <v>4.3</v>
      </c>
      <c r="E53" s="28">
        <f>LPR!H54</f>
        <v>44915</v>
      </c>
      <c r="F53" s="28">
        <f>LPR!I54</f>
        <v>44946</v>
      </c>
      <c r="G53" s="30">
        <f>LPR!J54</f>
        <v>31</v>
      </c>
      <c r="H53" s="31">
        <f>IF(L53="1年期",LPR!P54,IF(L53="5年期以上",LPR!Q54))</f>
        <v>365.205479452055</v>
      </c>
      <c r="L53" s="23" t="str">
        <f>LPR利息计算器!$B$8</f>
        <v>5年期以上</v>
      </c>
    </row>
    <row r="54" spans="1:12">
      <c r="A54" s="7">
        <f>(B54=计算明细!$A$5)+A53</f>
        <v>42</v>
      </c>
      <c r="B54" s="7">
        <f t="shared" si="1"/>
        <v>1</v>
      </c>
      <c r="C54" s="28">
        <f>LPR!A55</f>
        <v>44886</v>
      </c>
      <c r="D54" s="29">
        <f>IF(L54="5年期以上",LPR!C55,IF(L54="1年期",LPR!B55))</f>
        <v>4.3</v>
      </c>
      <c r="E54" s="28">
        <f>LPR!H55</f>
        <v>44886</v>
      </c>
      <c r="F54" s="28">
        <f>LPR!I55</f>
        <v>44915</v>
      </c>
      <c r="G54" s="30">
        <f>LPR!J55</f>
        <v>29</v>
      </c>
      <c r="H54" s="31">
        <f>IF(L54="1年期",LPR!P55,IF(L54="5年期以上",LPR!Q55))</f>
        <v>341.643835616438</v>
      </c>
      <c r="L54" s="23" t="str">
        <f>LPR利息计算器!$B$8</f>
        <v>5年期以上</v>
      </c>
    </row>
    <row r="55" spans="1:12">
      <c r="A55" s="7">
        <f>(B55=计算明细!$A$5)+A54</f>
        <v>43</v>
      </c>
      <c r="B55" s="7">
        <f t="shared" si="1"/>
        <v>1</v>
      </c>
      <c r="C55" s="28">
        <f>LPR!A56</f>
        <v>44854</v>
      </c>
      <c r="D55" s="29">
        <f>IF(L55="5年期以上",LPR!C56,IF(L55="1年期",LPR!B56))</f>
        <v>4.3</v>
      </c>
      <c r="E55" s="28">
        <f>LPR!H56</f>
        <v>44854</v>
      </c>
      <c r="F55" s="28">
        <f>LPR!I56</f>
        <v>44886</v>
      </c>
      <c r="G55" s="30">
        <f>LPR!J56</f>
        <v>32</v>
      </c>
      <c r="H55" s="31">
        <f>IF(L55="1年期",LPR!P56,IF(L55="5年期以上",LPR!Q56))</f>
        <v>376.986301369863</v>
      </c>
      <c r="L55" s="23" t="str">
        <f>LPR利息计算器!$B$8</f>
        <v>5年期以上</v>
      </c>
    </row>
    <row r="56" spans="1:12">
      <c r="A56" s="7">
        <f>(B56=计算明细!$A$5)+A55</f>
        <v>44</v>
      </c>
      <c r="B56" s="7">
        <f t="shared" si="1"/>
        <v>1</v>
      </c>
      <c r="C56" s="28">
        <f>LPR!A57</f>
        <v>44824</v>
      </c>
      <c r="D56" s="29">
        <f>IF(L56="5年期以上",LPR!C57,IF(L56="1年期",LPR!B57))</f>
        <v>4.3</v>
      </c>
      <c r="E56" s="28">
        <f>LPR!H57</f>
        <v>44824</v>
      </c>
      <c r="F56" s="28">
        <f>LPR!I57</f>
        <v>44854</v>
      </c>
      <c r="G56" s="30">
        <f>LPR!J57</f>
        <v>30</v>
      </c>
      <c r="H56" s="31">
        <f>IF(L56="1年期",LPR!P57,IF(L56="5年期以上",LPR!Q57))</f>
        <v>353.424657534247</v>
      </c>
      <c r="L56" s="23" t="str">
        <f>LPR利息计算器!$B$8</f>
        <v>5年期以上</v>
      </c>
    </row>
    <row r="57" spans="1:12">
      <c r="A57" s="7">
        <f>(B57=计算明细!$A$5)+A56</f>
        <v>45</v>
      </c>
      <c r="B57" s="7">
        <f t="shared" ref="B57:B80" si="2">IF(H57&lt;&gt;0,1,0)</f>
        <v>1</v>
      </c>
      <c r="C57" s="28">
        <f>LPR!A58</f>
        <v>44795</v>
      </c>
      <c r="D57" s="29">
        <f>IF(L57="5年期以上",LPR!C58,IF(L57="1年期",LPR!B58))</f>
        <v>4.3</v>
      </c>
      <c r="E57" s="28">
        <f>LPR!H58</f>
        <v>44795</v>
      </c>
      <c r="F57" s="28">
        <f>LPR!I58</f>
        <v>44824</v>
      </c>
      <c r="G57" s="30">
        <f>LPR!J58</f>
        <v>29</v>
      </c>
      <c r="H57" s="31">
        <f>IF(L57="1年期",LPR!P58,IF(L57="5年期以上",LPR!Q58))</f>
        <v>341.643835616438</v>
      </c>
      <c r="L57" s="23" t="str">
        <f>LPR利息计算器!$B$8</f>
        <v>5年期以上</v>
      </c>
    </row>
    <row r="58" spans="1:12">
      <c r="A58" s="7">
        <f>(B58=计算明细!$A$5)+A57</f>
        <v>46</v>
      </c>
      <c r="B58" s="7">
        <f t="shared" si="2"/>
        <v>1</v>
      </c>
      <c r="C58" s="28">
        <f>LPR!A59</f>
        <v>44762</v>
      </c>
      <c r="D58" s="29">
        <f>IF(L58="5年期以上",LPR!C59,IF(L58="1年期",LPR!B59))</f>
        <v>4.45</v>
      </c>
      <c r="E58" s="28">
        <f>LPR!H59</f>
        <v>44762</v>
      </c>
      <c r="F58" s="28">
        <f>LPR!I59</f>
        <v>44795</v>
      </c>
      <c r="G58" s="30">
        <f>LPR!J59</f>
        <v>33</v>
      </c>
      <c r="H58" s="31">
        <f>IF(L58="1年期",LPR!P59,IF(L58="5年期以上",LPR!Q59))</f>
        <v>402.328767123288</v>
      </c>
      <c r="L58" s="23" t="str">
        <f>LPR利息计算器!$B$8</f>
        <v>5年期以上</v>
      </c>
    </row>
    <row r="59" spans="1:12">
      <c r="A59" s="7">
        <f>(B59=计算明细!$A$5)+A58</f>
        <v>47</v>
      </c>
      <c r="B59" s="7">
        <f t="shared" si="2"/>
        <v>1</v>
      </c>
      <c r="C59" s="28">
        <f>LPR!A60</f>
        <v>44732</v>
      </c>
      <c r="D59" s="29">
        <f>IF(L59="5年期以上",LPR!C60,IF(L59="1年期",LPR!B60))</f>
        <v>4.45</v>
      </c>
      <c r="E59" s="28">
        <f>LPR!H60</f>
        <v>44732</v>
      </c>
      <c r="F59" s="28">
        <f>LPR!I60</f>
        <v>44762</v>
      </c>
      <c r="G59" s="30">
        <f>LPR!J60</f>
        <v>30</v>
      </c>
      <c r="H59" s="31">
        <f>IF(L59="1年期",LPR!P60,IF(L59="5年期以上",LPR!Q60))</f>
        <v>365.753424657534</v>
      </c>
      <c r="L59" s="23" t="str">
        <f>LPR利息计算器!$B$8</f>
        <v>5年期以上</v>
      </c>
    </row>
    <row r="60" spans="1:12">
      <c r="A60" s="7">
        <f>(B60=计算明细!$A$5)+A59</f>
        <v>48</v>
      </c>
      <c r="B60" s="7">
        <f t="shared" si="2"/>
        <v>1</v>
      </c>
      <c r="C60" s="28">
        <f>LPR!A61</f>
        <v>44701</v>
      </c>
      <c r="D60" s="29">
        <f>IF(L60="5年期以上",LPR!C61,IF(L60="1年期",LPR!B61))</f>
        <v>4.45</v>
      </c>
      <c r="E60" s="28">
        <f>LPR!H61</f>
        <v>44701</v>
      </c>
      <c r="F60" s="28">
        <f>LPR!I61</f>
        <v>44732</v>
      </c>
      <c r="G60" s="30">
        <f>LPR!J61</f>
        <v>31</v>
      </c>
      <c r="H60" s="31">
        <f>IF(L60="1年期",LPR!P61,IF(L60="5年期以上",LPR!Q61))</f>
        <v>377.945205479452</v>
      </c>
      <c r="L60" s="23" t="str">
        <f>LPR利息计算器!$B$8</f>
        <v>5年期以上</v>
      </c>
    </row>
    <row r="61" spans="1:12">
      <c r="A61" s="7">
        <f>(B61=计算明细!$A$5)+A60</f>
        <v>49</v>
      </c>
      <c r="B61" s="7">
        <f t="shared" si="2"/>
        <v>1</v>
      </c>
      <c r="C61" s="28">
        <f>LPR!A62</f>
        <v>44671</v>
      </c>
      <c r="D61" s="29">
        <f>IF(L61="5年期以上",LPR!C62,IF(L61="1年期",LPR!B62))</f>
        <v>4.6</v>
      </c>
      <c r="E61" s="28">
        <f>LPR!H62</f>
        <v>44671</v>
      </c>
      <c r="F61" s="28">
        <f>LPR!I62</f>
        <v>44701</v>
      </c>
      <c r="G61" s="30">
        <f>LPR!J62</f>
        <v>30</v>
      </c>
      <c r="H61" s="31">
        <f>IF(L61="1年期",LPR!P62,IF(L61="5年期以上",LPR!Q62))</f>
        <v>378.082191780822</v>
      </c>
      <c r="L61" s="23" t="str">
        <f>LPR利息计算器!$B$8</f>
        <v>5年期以上</v>
      </c>
    </row>
    <row r="62" spans="1:12">
      <c r="A62" s="7">
        <f>(B62=计算明细!$A$5)+A61</f>
        <v>50</v>
      </c>
      <c r="B62" s="7">
        <f t="shared" si="2"/>
        <v>1</v>
      </c>
      <c r="C62" s="28">
        <f>LPR!A63</f>
        <v>44641</v>
      </c>
      <c r="D62" s="29">
        <f>IF(L62="5年期以上",LPR!C63,IF(L62="1年期",LPR!B63))</f>
        <v>4.6</v>
      </c>
      <c r="E62" s="28">
        <f>LPR!H63</f>
        <v>44641</v>
      </c>
      <c r="F62" s="28">
        <f>LPR!I63</f>
        <v>44671</v>
      </c>
      <c r="G62" s="30">
        <f>LPR!J63</f>
        <v>30</v>
      </c>
      <c r="H62" s="31">
        <f>IF(L62="1年期",LPR!P63,IF(L62="5年期以上",LPR!Q63))</f>
        <v>378.082191780822</v>
      </c>
      <c r="L62" s="23" t="str">
        <f>LPR利息计算器!$B$8</f>
        <v>5年期以上</v>
      </c>
    </row>
    <row r="63" spans="1:12">
      <c r="A63" s="7">
        <f>(B63=计算明细!$A$5)+A62</f>
        <v>51</v>
      </c>
      <c r="B63" s="7">
        <f t="shared" si="2"/>
        <v>1</v>
      </c>
      <c r="C63" s="28">
        <f>LPR!A64</f>
        <v>44613</v>
      </c>
      <c r="D63" s="29">
        <f>IF(L63="5年期以上",LPR!C64,IF(L63="1年期",LPR!B64))</f>
        <v>4.6</v>
      </c>
      <c r="E63" s="28">
        <f>LPR!H64</f>
        <v>44613</v>
      </c>
      <c r="F63" s="28">
        <f>LPR!I64</f>
        <v>44641</v>
      </c>
      <c r="G63" s="30">
        <f>LPR!J64</f>
        <v>28</v>
      </c>
      <c r="H63" s="31">
        <f>IF(L63="1年期",LPR!P64,IF(L63="5年期以上",LPR!Q64))</f>
        <v>352.876712328767</v>
      </c>
      <c r="L63" s="23" t="str">
        <f>LPR利息计算器!$B$8</f>
        <v>5年期以上</v>
      </c>
    </row>
    <row r="64" spans="1:12">
      <c r="A64" s="7">
        <f>(B64=计算明细!$A$5)+A63</f>
        <v>52</v>
      </c>
      <c r="B64" s="7">
        <f t="shared" si="2"/>
        <v>1</v>
      </c>
      <c r="C64" s="28">
        <f>LPR!A65</f>
        <v>44581</v>
      </c>
      <c r="D64" s="29">
        <f>IF(L64="5年期以上",LPR!C65,IF(L64="1年期",LPR!B65))</f>
        <v>4.6</v>
      </c>
      <c r="E64" s="28">
        <f>LPR!H65</f>
        <v>44581</v>
      </c>
      <c r="F64" s="28">
        <f>LPR!I65</f>
        <v>44613</v>
      </c>
      <c r="G64" s="30">
        <f>LPR!J65</f>
        <v>32</v>
      </c>
      <c r="H64" s="31">
        <f>IF(L64="1年期",LPR!P65,IF(L64="5年期以上",LPR!Q65))</f>
        <v>403.287671232877</v>
      </c>
      <c r="L64" s="23" t="str">
        <f>LPR利息计算器!$B$8</f>
        <v>5年期以上</v>
      </c>
    </row>
    <row r="65" spans="1:12">
      <c r="A65" s="7">
        <f>(B65=计算明细!$A$5)+A64</f>
        <v>53</v>
      </c>
      <c r="B65" s="7">
        <f t="shared" si="2"/>
        <v>1</v>
      </c>
      <c r="C65" s="28">
        <f>LPR!A66</f>
        <v>44550</v>
      </c>
      <c r="D65" s="29">
        <f>IF(L65="5年期以上",LPR!C66,IF(L65="1年期",LPR!B66))</f>
        <v>4.65</v>
      </c>
      <c r="E65" s="28">
        <f>LPR!H66</f>
        <v>44550</v>
      </c>
      <c r="F65" s="28">
        <f>LPR!I66</f>
        <v>44581</v>
      </c>
      <c r="G65" s="30">
        <f>LPR!J66</f>
        <v>31</v>
      </c>
      <c r="H65" s="31">
        <f>IF(L65="1年期",LPR!P66,IF(L65="5年期以上",LPR!Q66))</f>
        <v>394.931506849315</v>
      </c>
      <c r="L65" s="23" t="str">
        <f>LPR利息计算器!$B$8</f>
        <v>5年期以上</v>
      </c>
    </row>
    <row r="66" spans="1:12">
      <c r="A66" s="7">
        <f>(B66=计算明细!$A$5)+A65</f>
        <v>54</v>
      </c>
      <c r="B66" s="7">
        <f t="shared" si="2"/>
        <v>1</v>
      </c>
      <c r="C66" s="28">
        <f>LPR!A67</f>
        <v>44522</v>
      </c>
      <c r="D66" s="29">
        <f>IF(L66="5年期以上",LPR!C67,IF(L66="1年期",LPR!B67))</f>
        <v>4.65</v>
      </c>
      <c r="E66" s="28">
        <f>LPR!H67</f>
        <v>44522</v>
      </c>
      <c r="F66" s="28">
        <f>LPR!I67</f>
        <v>44550</v>
      </c>
      <c r="G66" s="30">
        <f>LPR!J67</f>
        <v>28</v>
      </c>
      <c r="H66" s="31">
        <f>IF(L66="1年期",LPR!P67,IF(L66="5年期以上",LPR!Q67))</f>
        <v>356.712328767123</v>
      </c>
      <c r="L66" s="23" t="str">
        <f>LPR利息计算器!$B$8</f>
        <v>5年期以上</v>
      </c>
    </row>
    <row r="67" spans="1:12">
      <c r="A67" s="7">
        <f>(B67=计算明细!$A$5)+A66</f>
        <v>55</v>
      </c>
      <c r="B67" s="7">
        <f t="shared" si="2"/>
        <v>1</v>
      </c>
      <c r="C67" s="28">
        <f>LPR!A68</f>
        <v>44489</v>
      </c>
      <c r="D67" s="29">
        <f>IF(L67="5年期以上",LPR!C68,IF(L67="1年期",LPR!B68))</f>
        <v>4.65</v>
      </c>
      <c r="E67" s="28">
        <f>LPR!H68</f>
        <v>44489</v>
      </c>
      <c r="F67" s="28">
        <f>LPR!I68</f>
        <v>44522</v>
      </c>
      <c r="G67" s="30">
        <f>LPR!J68</f>
        <v>33</v>
      </c>
      <c r="H67" s="31">
        <f>IF(L67="1年期",LPR!P68,IF(L67="5年期以上",LPR!Q68))</f>
        <v>420.41095890411</v>
      </c>
      <c r="L67" s="23" t="str">
        <f>LPR利息计算器!$B$8</f>
        <v>5年期以上</v>
      </c>
    </row>
    <row r="68" spans="1:12">
      <c r="A68" s="7">
        <f>(B68=计算明细!$A$5)+A67</f>
        <v>56</v>
      </c>
      <c r="B68" s="7">
        <f t="shared" si="2"/>
        <v>1</v>
      </c>
      <c r="C68" s="28">
        <f>LPR!A69</f>
        <v>44461</v>
      </c>
      <c r="D68" s="29">
        <f>IF(L68="5年期以上",LPR!C69,IF(L68="1年期",LPR!B69))</f>
        <v>4.65</v>
      </c>
      <c r="E68" s="28">
        <f>LPR!H69</f>
        <v>44461</v>
      </c>
      <c r="F68" s="28">
        <f>LPR!I69</f>
        <v>44489</v>
      </c>
      <c r="G68" s="30">
        <f>LPR!J69</f>
        <v>28</v>
      </c>
      <c r="H68" s="31">
        <f>IF(L68="1年期",LPR!P69,IF(L68="5年期以上",LPR!Q69))</f>
        <v>356.712328767123</v>
      </c>
      <c r="L68" s="23" t="str">
        <f>LPR利息计算器!$B$8</f>
        <v>5年期以上</v>
      </c>
    </row>
    <row r="69" spans="1:12">
      <c r="A69" s="7">
        <f>(B69=计算明细!$A$5)+A68</f>
        <v>57</v>
      </c>
      <c r="B69" s="7">
        <f t="shared" si="2"/>
        <v>1</v>
      </c>
      <c r="C69" s="28">
        <f>LPR!A70</f>
        <v>44428</v>
      </c>
      <c r="D69" s="29">
        <f>IF(L69="5年期以上",LPR!C70,IF(L69="1年期",LPR!B70))</f>
        <v>4.65</v>
      </c>
      <c r="E69" s="28">
        <f>LPR!H70</f>
        <v>44428</v>
      </c>
      <c r="F69" s="28">
        <f>LPR!I70</f>
        <v>44461</v>
      </c>
      <c r="G69" s="30">
        <f>LPR!J70</f>
        <v>33</v>
      </c>
      <c r="H69" s="31">
        <f>IF(L69="1年期",LPR!P70,IF(L69="5年期以上",LPR!Q70))</f>
        <v>420.41095890411</v>
      </c>
      <c r="L69" s="23" t="str">
        <f>LPR利息计算器!$B$8</f>
        <v>5年期以上</v>
      </c>
    </row>
    <row r="70" spans="1:12">
      <c r="A70" s="7">
        <f>(B70=计算明细!$A$5)+A69</f>
        <v>58</v>
      </c>
      <c r="B70" s="7">
        <f t="shared" si="2"/>
        <v>1</v>
      </c>
      <c r="C70" s="28">
        <f>LPR!A71</f>
        <v>44397</v>
      </c>
      <c r="D70" s="29">
        <f>IF(L70="5年期以上",LPR!C71,IF(L70="1年期",LPR!B71))</f>
        <v>4.65</v>
      </c>
      <c r="E70" s="28">
        <f>LPR!H71</f>
        <v>44397</v>
      </c>
      <c r="F70" s="28">
        <f>LPR!I71</f>
        <v>44428</v>
      </c>
      <c r="G70" s="30">
        <f>LPR!J71</f>
        <v>31</v>
      </c>
      <c r="H70" s="31">
        <f>IF(L70="1年期",LPR!P71,IF(L70="5年期以上",LPR!Q71))</f>
        <v>394.931506849315</v>
      </c>
      <c r="L70" s="23" t="str">
        <f>LPR利息计算器!$B$8</f>
        <v>5年期以上</v>
      </c>
    </row>
    <row r="71" spans="1:12">
      <c r="A71" s="7">
        <f>(B71=计算明细!$A$5)+A70</f>
        <v>59</v>
      </c>
      <c r="B71" s="7">
        <f t="shared" si="2"/>
        <v>1</v>
      </c>
      <c r="C71" s="28">
        <f>LPR!A72</f>
        <v>44368</v>
      </c>
      <c r="D71" s="29">
        <f>IF(L71="5年期以上",LPR!C72,IF(L71="1年期",LPR!B72))</f>
        <v>4.65</v>
      </c>
      <c r="E71" s="28">
        <f>LPR!H72</f>
        <v>44368</v>
      </c>
      <c r="F71" s="28">
        <f>LPR!I72</f>
        <v>44397</v>
      </c>
      <c r="G71" s="30">
        <f>LPR!J72</f>
        <v>29</v>
      </c>
      <c r="H71" s="31">
        <f>IF(L71="1年期",LPR!P72,IF(L71="5年期以上",LPR!Q72))</f>
        <v>369.452054794521</v>
      </c>
      <c r="L71" s="23" t="str">
        <f>LPR利息计算器!$B$8</f>
        <v>5年期以上</v>
      </c>
    </row>
    <row r="72" spans="1:12">
      <c r="A72" s="7">
        <f>(B72=计算明细!$A$5)+A71</f>
        <v>60</v>
      </c>
      <c r="B72" s="7">
        <f t="shared" si="2"/>
        <v>1</v>
      </c>
      <c r="C72" s="28">
        <f>LPR!A73</f>
        <v>44336</v>
      </c>
      <c r="D72" s="29">
        <f>IF(L72="5年期以上",LPR!C73,IF(L72="1年期",LPR!B73))</f>
        <v>4.65</v>
      </c>
      <c r="E72" s="28">
        <f>LPR!H73</f>
        <v>44336</v>
      </c>
      <c r="F72" s="28">
        <f>LPR!I73</f>
        <v>44368</v>
      </c>
      <c r="G72" s="30">
        <f>LPR!J73</f>
        <v>32</v>
      </c>
      <c r="H72" s="31">
        <f>IF(L72="1年期",LPR!P73,IF(L72="5年期以上",LPR!Q73))</f>
        <v>407.671232876712</v>
      </c>
      <c r="L72" s="23" t="str">
        <f>LPR利息计算器!$B$8</f>
        <v>5年期以上</v>
      </c>
    </row>
    <row r="73" spans="1:12">
      <c r="A73" s="7">
        <f>(B73=计算明细!$A$5)+A72</f>
        <v>61</v>
      </c>
      <c r="B73" s="7">
        <f t="shared" si="2"/>
        <v>1</v>
      </c>
      <c r="C73" s="28">
        <f>LPR!A74</f>
        <v>44306</v>
      </c>
      <c r="D73" s="29">
        <f>IF(L73="5年期以上",LPR!C74,IF(L73="1年期",LPR!B74))</f>
        <v>4.65</v>
      </c>
      <c r="E73" s="28">
        <f>LPR!H74</f>
        <v>44306</v>
      </c>
      <c r="F73" s="28">
        <f>LPR!I74</f>
        <v>44336</v>
      </c>
      <c r="G73" s="30">
        <f>LPR!J74</f>
        <v>30</v>
      </c>
      <c r="H73" s="31">
        <f>IF(L73="1年期",LPR!P74,IF(L73="5年期以上",LPR!Q74))</f>
        <v>382.191780821918</v>
      </c>
      <c r="L73" s="23" t="str">
        <f>LPR利息计算器!$B$8</f>
        <v>5年期以上</v>
      </c>
    </row>
    <row r="74" spans="1:12">
      <c r="A74" s="7">
        <f>(B74=计算明细!$A$5)+A73</f>
        <v>62</v>
      </c>
      <c r="B74" s="7">
        <f t="shared" si="2"/>
        <v>1</v>
      </c>
      <c r="C74" s="28">
        <f>LPR!A75</f>
        <v>44277</v>
      </c>
      <c r="D74" s="29">
        <f>IF(L74="5年期以上",LPR!C75,IF(L74="1年期",LPR!B75))</f>
        <v>4.65</v>
      </c>
      <c r="E74" s="28">
        <f>LPR!H75</f>
        <v>44277</v>
      </c>
      <c r="F74" s="28">
        <f>LPR!I75</f>
        <v>44306</v>
      </c>
      <c r="G74" s="30">
        <f>LPR!J75</f>
        <v>29</v>
      </c>
      <c r="H74" s="31">
        <f>IF(L74="1年期",LPR!P75,IF(L74="5年期以上",LPR!Q75))</f>
        <v>369.452054794521</v>
      </c>
      <c r="L74" s="23" t="str">
        <f>LPR利息计算器!$B$8</f>
        <v>5年期以上</v>
      </c>
    </row>
    <row r="75" spans="1:12">
      <c r="A75" s="7">
        <f>(B75=计算明细!$A$5)+A74</f>
        <v>63</v>
      </c>
      <c r="B75" s="7">
        <f t="shared" si="2"/>
        <v>1</v>
      </c>
      <c r="C75" s="28">
        <f>LPR!A76</f>
        <v>44247</v>
      </c>
      <c r="D75" s="29">
        <f>IF(L75="5年期以上",LPR!C76,IF(L75="1年期",LPR!B76))</f>
        <v>4.65</v>
      </c>
      <c r="E75" s="28">
        <f>LPR!H76</f>
        <v>44247</v>
      </c>
      <c r="F75" s="28">
        <f>LPR!I76</f>
        <v>44277</v>
      </c>
      <c r="G75" s="30">
        <f>LPR!J76</f>
        <v>30</v>
      </c>
      <c r="H75" s="31">
        <f>IF(L75="1年期",LPR!P76,IF(L75="5年期以上",LPR!Q76))</f>
        <v>382.191780821918</v>
      </c>
      <c r="L75" s="23" t="str">
        <f>LPR利息计算器!$B$8</f>
        <v>5年期以上</v>
      </c>
    </row>
    <row r="76" spans="1:12">
      <c r="A76" s="7">
        <f>(B76=计算明细!$A$5)+A75</f>
        <v>64</v>
      </c>
      <c r="B76" s="7">
        <f t="shared" si="2"/>
        <v>1</v>
      </c>
      <c r="C76" s="28">
        <f>LPR!A77</f>
        <v>44216</v>
      </c>
      <c r="D76" s="29">
        <f>IF(L76="5年期以上",LPR!C77,IF(L76="1年期",LPR!B77))</f>
        <v>4.65</v>
      </c>
      <c r="E76" s="28">
        <f>LPR!H77</f>
        <v>44216</v>
      </c>
      <c r="F76" s="28">
        <f>LPR!I77</f>
        <v>44247</v>
      </c>
      <c r="G76" s="30">
        <f>LPR!J77</f>
        <v>31</v>
      </c>
      <c r="H76" s="31">
        <f>IF(L76="1年期",LPR!P77,IF(L76="5年期以上",LPR!Q77))</f>
        <v>394.931506849315</v>
      </c>
      <c r="L76" s="23" t="str">
        <f>LPR利息计算器!$B$8</f>
        <v>5年期以上</v>
      </c>
    </row>
    <row r="77" spans="1:12">
      <c r="A77" s="7">
        <f>(B77=计算明细!$A$5)+A76</f>
        <v>65</v>
      </c>
      <c r="B77" s="7">
        <f t="shared" si="2"/>
        <v>1</v>
      </c>
      <c r="C77" s="28">
        <f>LPR!A78</f>
        <v>44186</v>
      </c>
      <c r="D77" s="29">
        <f>IF(L77="5年期以上",LPR!C78,IF(L77="1年期",LPR!B78))</f>
        <v>4.65</v>
      </c>
      <c r="E77" s="28">
        <f>LPR!H78</f>
        <v>44186</v>
      </c>
      <c r="F77" s="28">
        <f>LPR!I78</f>
        <v>44216</v>
      </c>
      <c r="G77" s="30">
        <f>LPR!J78</f>
        <v>30</v>
      </c>
      <c r="H77" s="31">
        <f>IF(L77="1年期",LPR!P78,IF(L77="5年期以上",LPR!Q78))</f>
        <v>382.191780821918</v>
      </c>
      <c r="L77" s="23" t="str">
        <f>LPR利息计算器!$B$8</f>
        <v>5年期以上</v>
      </c>
    </row>
    <row r="78" spans="1:12">
      <c r="A78" s="7">
        <f>(B78=计算明细!$A$5)+A77</f>
        <v>66</v>
      </c>
      <c r="B78" s="7">
        <f t="shared" si="2"/>
        <v>1</v>
      </c>
      <c r="C78" s="28">
        <f>LPR!A79</f>
        <v>44155</v>
      </c>
      <c r="D78" s="29">
        <f>IF(L78="5年期以上",LPR!C79,IF(L78="1年期",LPR!B79))</f>
        <v>4.65</v>
      </c>
      <c r="E78" s="28">
        <f>LPR!H79</f>
        <v>44155</v>
      </c>
      <c r="F78" s="28">
        <f>LPR!I79</f>
        <v>44186</v>
      </c>
      <c r="G78" s="30">
        <f>LPR!J79</f>
        <v>31</v>
      </c>
      <c r="H78" s="31">
        <f>IF(L78="1年期",LPR!P79,IF(L78="5年期以上",LPR!Q79))</f>
        <v>394.931506849315</v>
      </c>
      <c r="L78" s="23" t="str">
        <f>LPR利息计算器!$B$8</f>
        <v>5年期以上</v>
      </c>
    </row>
    <row r="79" spans="1:12">
      <c r="A79" s="7">
        <f>(B79=计算明细!$A$5)+A78</f>
        <v>67</v>
      </c>
      <c r="B79" s="7">
        <f t="shared" si="2"/>
        <v>1</v>
      </c>
      <c r="C79" s="28">
        <f>LPR!A80</f>
        <v>44124</v>
      </c>
      <c r="D79" s="29">
        <f>IF(L79="5年期以上",LPR!C80,IF(L79="1年期",LPR!B80))</f>
        <v>4.65</v>
      </c>
      <c r="E79" s="28">
        <f>LPR!H80</f>
        <v>44124</v>
      </c>
      <c r="F79" s="28">
        <f>LPR!I80</f>
        <v>44155</v>
      </c>
      <c r="G79" s="30">
        <f>LPR!J80</f>
        <v>31</v>
      </c>
      <c r="H79" s="31">
        <f>IF(L79="1年期",LPR!P80,IF(L79="5年期以上",LPR!Q80))</f>
        <v>394.931506849315</v>
      </c>
      <c r="L79" s="23" t="str">
        <f>LPR利息计算器!$B$8</f>
        <v>5年期以上</v>
      </c>
    </row>
    <row r="80" spans="1:12">
      <c r="A80" s="7">
        <f>(B80=计算明细!$A$5)+A79</f>
        <v>68</v>
      </c>
      <c r="B80" s="7">
        <f t="shared" si="2"/>
        <v>1</v>
      </c>
      <c r="C80" s="28">
        <f>LPR!A81</f>
        <v>44095</v>
      </c>
      <c r="D80" s="29">
        <f>IF(L80="5年期以上",LPR!C81,IF(L80="1年期",LPR!B81))</f>
        <v>4.65</v>
      </c>
      <c r="E80" s="28">
        <f>LPR!H81</f>
        <v>44095</v>
      </c>
      <c r="F80" s="28">
        <f>LPR!I81</f>
        <v>44124</v>
      </c>
      <c r="G80" s="30">
        <f>LPR!J81</f>
        <v>29</v>
      </c>
      <c r="H80" s="31">
        <f>IF(L80="1年期",LPR!P81,IF(L80="5年期以上",LPR!Q81))</f>
        <v>369.452054794521</v>
      </c>
      <c r="L80" s="23" t="str">
        <f>LPR利息计算器!$B$8</f>
        <v>5年期以上</v>
      </c>
    </row>
    <row r="81" spans="1:12">
      <c r="A81" s="7">
        <f>(B81=计算明细!$A$5)+A80</f>
        <v>69</v>
      </c>
      <c r="B81" s="7">
        <f t="shared" ref="B81:B93" si="3">IF(H81&lt;&gt;0,1,0)</f>
        <v>1</v>
      </c>
      <c r="C81" s="28">
        <f>LPR!A82</f>
        <v>44063</v>
      </c>
      <c r="D81" s="29">
        <f>IF(L81="5年期以上",LPR!C82,IF(L81="1年期",LPR!B82))</f>
        <v>4.65</v>
      </c>
      <c r="E81" s="28">
        <f>LPR!H82</f>
        <v>44063</v>
      </c>
      <c r="F81" s="28">
        <f>LPR!I82</f>
        <v>44095</v>
      </c>
      <c r="G81" s="30">
        <f>LPR!J82</f>
        <v>32</v>
      </c>
      <c r="H81" s="31">
        <f>IF(L81="1年期",LPR!P82,IF(L81="5年期以上",LPR!Q82))</f>
        <v>407.671232876712</v>
      </c>
      <c r="L81" s="23" t="str">
        <f>LPR利息计算器!$B$8</f>
        <v>5年期以上</v>
      </c>
    </row>
    <row r="82" spans="1:12">
      <c r="A82" s="7">
        <f>(B82=计算明细!$A$5)+A81</f>
        <v>70</v>
      </c>
      <c r="B82" s="7">
        <f t="shared" si="3"/>
        <v>1</v>
      </c>
      <c r="C82" s="28">
        <f>LPR!A83</f>
        <v>44032</v>
      </c>
      <c r="D82" s="29">
        <f>IF(L82="5年期以上",LPR!C83,IF(L82="1年期",LPR!B83))</f>
        <v>4.65</v>
      </c>
      <c r="E82" s="28">
        <f>LPR!H83</f>
        <v>44032</v>
      </c>
      <c r="F82" s="28">
        <f>LPR!I83</f>
        <v>44063</v>
      </c>
      <c r="G82" s="30">
        <f>LPR!J83</f>
        <v>31</v>
      </c>
      <c r="H82" s="31">
        <f>IF(L82="1年期",LPR!P83,IF(L82="5年期以上",LPR!Q83))</f>
        <v>394.931506849315</v>
      </c>
      <c r="L82" s="23" t="str">
        <f>LPR利息计算器!$B$8</f>
        <v>5年期以上</v>
      </c>
    </row>
    <row r="83" spans="1:12">
      <c r="A83" s="7">
        <f>(B83=计算明细!$A$5)+A82</f>
        <v>71</v>
      </c>
      <c r="B83" s="7">
        <f t="shared" si="3"/>
        <v>1</v>
      </c>
      <c r="C83" s="28">
        <f>LPR!A84</f>
        <v>44004</v>
      </c>
      <c r="D83" s="29">
        <f>IF(L83="5年期以上",LPR!C84,IF(L83="1年期",LPR!B84))</f>
        <v>4.65</v>
      </c>
      <c r="E83" s="28">
        <f>LPR!H84</f>
        <v>44004</v>
      </c>
      <c r="F83" s="28">
        <f>LPR!I84</f>
        <v>44032</v>
      </c>
      <c r="G83" s="30">
        <f>LPR!J84</f>
        <v>28</v>
      </c>
      <c r="H83" s="31">
        <f>IF(L83="1年期",LPR!P84,IF(L83="5年期以上",LPR!Q84))</f>
        <v>356.712328767123</v>
      </c>
      <c r="L83" s="23" t="str">
        <f>LPR利息计算器!$B$8</f>
        <v>5年期以上</v>
      </c>
    </row>
    <row r="84" spans="1:12">
      <c r="A84" s="7">
        <f>(B84=计算明细!$A$5)+A83</f>
        <v>72</v>
      </c>
      <c r="B84" s="7">
        <f t="shared" si="3"/>
        <v>1</v>
      </c>
      <c r="C84" s="28">
        <f>LPR!A85</f>
        <v>43971</v>
      </c>
      <c r="D84" s="29">
        <f>IF(L84="5年期以上",LPR!C85,IF(L84="1年期",LPR!B85))</f>
        <v>4.65</v>
      </c>
      <c r="E84" s="28">
        <f>LPR!H85</f>
        <v>43971</v>
      </c>
      <c r="F84" s="28">
        <f>LPR!I85</f>
        <v>44004</v>
      </c>
      <c r="G84" s="30">
        <f>LPR!J85</f>
        <v>33</v>
      </c>
      <c r="H84" s="31">
        <f>IF(L84="1年期",LPR!P85,IF(L84="5年期以上",LPR!Q85))</f>
        <v>420.41095890411</v>
      </c>
      <c r="L84" s="23" t="str">
        <f>LPR利息计算器!$B$8</f>
        <v>5年期以上</v>
      </c>
    </row>
    <row r="85" spans="1:12">
      <c r="A85" s="7">
        <f>(B85=计算明细!$A$5)+A84</f>
        <v>73</v>
      </c>
      <c r="B85" s="7">
        <f t="shared" si="3"/>
        <v>1</v>
      </c>
      <c r="C85" s="28">
        <f>LPR!A86</f>
        <v>43941</v>
      </c>
      <c r="D85" s="29">
        <f>IF(L85="5年期以上",LPR!C86,IF(L85="1年期",LPR!B86))</f>
        <v>4.65</v>
      </c>
      <c r="E85" s="28">
        <f>LPR!H86</f>
        <v>43941</v>
      </c>
      <c r="F85" s="28">
        <f>LPR!I86</f>
        <v>43971</v>
      </c>
      <c r="G85" s="30">
        <f>LPR!J86</f>
        <v>30</v>
      </c>
      <c r="H85" s="31">
        <f>IF(L85="1年期",LPR!P86,IF(L85="5年期以上",LPR!Q86))</f>
        <v>382.191780821918</v>
      </c>
      <c r="L85" s="23" t="str">
        <f>LPR利息计算器!$B$8</f>
        <v>5年期以上</v>
      </c>
    </row>
    <row r="86" spans="1:12">
      <c r="A86" s="7">
        <f>(B86=计算明细!$A$5)+A85</f>
        <v>74</v>
      </c>
      <c r="B86" s="7">
        <f t="shared" si="3"/>
        <v>1</v>
      </c>
      <c r="C86" s="28">
        <f>LPR!A87</f>
        <v>43910</v>
      </c>
      <c r="D86" s="29">
        <f>IF(L86="5年期以上",LPR!C87,IF(L86="1年期",LPR!B87))</f>
        <v>4.75</v>
      </c>
      <c r="E86" s="28">
        <f>LPR!H87</f>
        <v>43910</v>
      </c>
      <c r="F86" s="28">
        <f>LPR!I87</f>
        <v>43941</v>
      </c>
      <c r="G86" s="30">
        <f>LPR!J87</f>
        <v>31</v>
      </c>
      <c r="H86" s="31">
        <f>IF(L86="1年期",LPR!P87,IF(L86="5年期以上",LPR!Q87))</f>
        <v>403.424657534247</v>
      </c>
      <c r="L86" s="23" t="str">
        <f>LPR利息计算器!$B$8</f>
        <v>5年期以上</v>
      </c>
    </row>
    <row r="87" spans="1:12">
      <c r="A87" s="7">
        <f>(B87=计算明细!$A$5)+A86</f>
        <v>75</v>
      </c>
      <c r="B87" s="7">
        <f t="shared" si="3"/>
        <v>1</v>
      </c>
      <c r="C87" s="28">
        <f>LPR!A88</f>
        <v>43881</v>
      </c>
      <c r="D87" s="29">
        <f>IF(L87="5年期以上",LPR!C88,IF(L87="1年期",LPR!B88))</f>
        <v>4.75</v>
      </c>
      <c r="E87" s="28">
        <f>LPR!H88</f>
        <v>43881</v>
      </c>
      <c r="F87" s="28">
        <f>LPR!I88</f>
        <v>43910</v>
      </c>
      <c r="G87" s="30">
        <f>LPR!J88</f>
        <v>29</v>
      </c>
      <c r="H87" s="31">
        <f>IF(L87="1年期",LPR!P88,IF(L87="5年期以上",LPR!Q88))</f>
        <v>377.397260273973</v>
      </c>
      <c r="L87" s="23" t="str">
        <f>LPR利息计算器!$B$8</f>
        <v>5年期以上</v>
      </c>
    </row>
    <row r="88" spans="1:12">
      <c r="A88" s="7">
        <f>(B88=计算明细!$A$5)+A87</f>
        <v>76</v>
      </c>
      <c r="B88" s="7">
        <f t="shared" si="3"/>
        <v>1</v>
      </c>
      <c r="C88" s="28">
        <f>LPR!A89</f>
        <v>43850</v>
      </c>
      <c r="D88" s="29">
        <f>IF(L88="5年期以上",LPR!C89,IF(L88="1年期",LPR!B89))</f>
        <v>4.8</v>
      </c>
      <c r="E88" s="28">
        <f>LPR!H89</f>
        <v>43850</v>
      </c>
      <c r="F88" s="28">
        <f>LPR!I89</f>
        <v>43881</v>
      </c>
      <c r="G88" s="30">
        <f>LPR!J89</f>
        <v>31</v>
      </c>
      <c r="H88" s="31">
        <f>IF(L88="1年期",LPR!P89,IF(L88="5年期以上",LPR!Q89))</f>
        <v>407.671232876712</v>
      </c>
      <c r="L88" s="23" t="str">
        <f>LPR利息计算器!$B$8</f>
        <v>5年期以上</v>
      </c>
    </row>
    <row r="89" spans="1:12">
      <c r="A89" s="7">
        <f>(B89=计算明细!$A$5)+A88</f>
        <v>77</v>
      </c>
      <c r="B89" s="7">
        <f t="shared" si="3"/>
        <v>1</v>
      </c>
      <c r="C89" s="28">
        <f>LPR!A90</f>
        <v>43819</v>
      </c>
      <c r="D89" s="29">
        <f>IF(L89="5年期以上",LPR!C90,IF(L89="1年期",LPR!B90))</f>
        <v>4.8</v>
      </c>
      <c r="E89" s="28">
        <f>LPR!H90</f>
        <v>43819</v>
      </c>
      <c r="F89" s="28">
        <f>LPR!I90</f>
        <v>43850</v>
      </c>
      <c r="G89" s="30">
        <f>LPR!J90</f>
        <v>31</v>
      </c>
      <c r="H89" s="31">
        <f>IF(L89="1年期",LPR!P90,IF(L89="5年期以上",LPR!Q90))</f>
        <v>407.671232876712</v>
      </c>
      <c r="L89" s="23" t="str">
        <f>LPR利息计算器!$B$8</f>
        <v>5年期以上</v>
      </c>
    </row>
    <row r="90" spans="1:12">
      <c r="A90" s="7">
        <f>(B90=计算明细!$A$5)+A89</f>
        <v>78</v>
      </c>
      <c r="B90" s="7">
        <f t="shared" si="3"/>
        <v>1</v>
      </c>
      <c r="C90" s="28">
        <f>LPR!A91</f>
        <v>43789</v>
      </c>
      <c r="D90" s="29">
        <f>IF(L90="5年期以上",LPR!C91,IF(L90="1年期",LPR!B91))</f>
        <v>4.8</v>
      </c>
      <c r="E90" s="28">
        <f>LPR!H91</f>
        <v>43789</v>
      </c>
      <c r="F90" s="28">
        <f>LPR!I91</f>
        <v>43819</v>
      </c>
      <c r="G90" s="30">
        <f>LPR!J91</f>
        <v>30</v>
      </c>
      <c r="H90" s="31">
        <f>IF(L90="1年期",LPR!P91,IF(L90="5年期以上",LPR!Q91))</f>
        <v>394.520547945205</v>
      </c>
      <c r="L90" s="23" t="str">
        <f>LPR利息计算器!$B$8</f>
        <v>5年期以上</v>
      </c>
    </row>
    <row r="91" spans="1:12">
      <c r="A91" s="7">
        <f>(B91=计算明细!$A$5)+A90</f>
        <v>79</v>
      </c>
      <c r="B91" s="7">
        <f t="shared" si="3"/>
        <v>1</v>
      </c>
      <c r="C91" s="28">
        <f>LPR!A92</f>
        <v>43759</v>
      </c>
      <c r="D91" s="29">
        <f>IF(L91="5年期以上",LPR!C92,IF(L91="1年期",LPR!B92))</f>
        <v>4.85</v>
      </c>
      <c r="E91" s="28">
        <f>LPR!H92</f>
        <v>43759</v>
      </c>
      <c r="F91" s="28">
        <f>LPR!I92</f>
        <v>43789</v>
      </c>
      <c r="G91" s="30">
        <f>LPR!J92</f>
        <v>30</v>
      </c>
      <c r="H91" s="31">
        <f>IF(L91="1年期",LPR!P92,IF(L91="5年期以上",LPR!Q92))</f>
        <v>398.630136986301</v>
      </c>
      <c r="L91" s="23" t="str">
        <f>LPR利息计算器!$B$8</f>
        <v>5年期以上</v>
      </c>
    </row>
    <row r="92" spans="1:12">
      <c r="A92" s="7">
        <f>(B92=计算明细!$A$5)+A91</f>
        <v>80</v>
      </c>
      <c r="B92" s="7">
        <f t="shared" si="3"/>
        <v>1</v>
      </c>
      <c r="C92" s="28">
        <f>LPR!A93</f>
        <v>43728</v>
      </c>
      <c r="D92" s="29">
        <f>IF(L92="5年期以上",LPR!C93,IF(L92="1年期",LPR!B93))</f>
        <v>4.85</v>
      </c>
      <c r="E92" s="28">
        <f>LPR!H93</f>
        <v>43728</v>
      </c>
      <c r="F92" s="28">
        <f>LPR!I93</f>
        <v>43759</v>
      </c>
      <c r="G92" s="30">
        <f>LPR!J93</f>
        <v>31</v>
      </c>
      <c r="H92" s="31">
        <f>IF(L92="1年期",LPR!P93,IF(L92="5年期以上",LPR!Q93))</f>
        <v>411.917808219178</v>
      </c>
      <c r="L92" s="23" t="str">
        <f>LPR利息计算器!$B$8</f>
        <v>5年期以上</v>
      </c>
    </row>
    <row r="93" spans="1:12">
      <c r="A93" s="7">
        <f>(B93=计算明细!$A$5)+A92</f>
        <v>81</v>
      </c>
      <c r="B93" s="7">
        <f t="shared" si="3"/>
        <v>1</v>
      </c>
      <c r="C93" s="28">
        <f>LPR!A94</f>
        <v>43697</v>
      </c>
      <c r="D93" s="29">
        <f>IF(L93="5年期以上",LPR!C94,IF(L93="1年期",LPR!B94))</f>
        <v>4.85</v>
      </c>
      <c r="E93" s="28">
        <f>LPR!H94</f>
        <v>43697</v>
      </c>
      <c r="F93" s="28">
        <f>LPR!I94</f>
        <v>43728</v>
      </c>
      <c r="G93" s="30">
        <f>LPR!J94</f>
        <v>31</v>
      </c>
      <c r="H93" s="31">
        <f>IF(L93="1年期",LPR!P94,IF(L93="5年期以上",LPR!Q94))</f>
        <v>411.917808219178</v>
      </c>
      <c r="L93" s="23" t="str">
        <f>LPR利息计算器!$B$8</f>
        <v>5年期以上</v>
      </c>
    </row>
  </sheetData>
  <mergeCells count="1">
    <mergeCell ref="C1:H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Q94"/>
  <sheetViews>
    <sheetView workbookViewId="0">
      <selection activeCell="A5" sqref="A5"/>
    </sheetView>
  </sheetViews>
  <sheetFormatPr defaultColWidth="9" defaultRowHeight="11.4"/>
  <cols>
    <col min="1" max="1" width="9.88888888888889" style="3" customWidth="1"/>
    <col min="2" max="3" width="5" style="4" customWidth="1"/>
    <col min="4" max="4" width="11.3333333333333" style="5" customWidth="1"/>
    <col min="5" max="5" width="11.6666666666667" style="5" customWidth="1"/>
    <col min="6" max="6" width="11.8888888888889" style="6" customWidth="1"/>
    <col min="7" max="7" width="11.1111111111111" style="3" customWidth="1"/>
    <col min="8" max="8" width="11.3333333333333" style="7" customWidth="1"/>
    <col min="9" max="9" width="12.3333333333333" style="7" customWidth="1"/>
    <col min="10" max="10" width="5.88888888888889" style="7" customWidth="1"/>
    <col min="11" max="12" width="11.3333333333333" style="7"/>
    <col min="13" max="13" width="11.6666666666667" style="7" customWidth="1"/>
    <col min="14" max="17" width="11.3333333333333" style="7"/>
    <col min="18" max="16384" width="9" style="7"/>
  </cols>
  <sheetData>
    <row r="1" spans="7:15">
      <c r="G1" s="8" t="s">
        <v>34</v>
      </c>
      <c r="H1" s="9">
        <f>SUM(P:P)</f>
        <v>23919.3150684932</v>
      </c>
      <c r="I1" s="17" t="str">
        <f>SUBSTITUTE(SUBSTITUTE(TEXT(INT(LPR利息计算器!B9),"[DBNum2][$-804]G/通用格式元"&amp;IF(INT(LPR利息计算器!B9)=LPR利息计算器!B9,"整",""))&amp;TEXT(MID(LPR利息计算器!B9,FIND(".",LPR利息计算器!B9&amp;".0")+1,1),"[DBNum2][$-804]G/通用格式角")&amp;TEXT(MID(LPR利息计算器!B9,FIND(".",LPR利息计算器!B9&amp;".0")+2,1),"[DBNum2][$-804]G/通用格式分"),"零角","零"),"零分","")</f>
        <v>贰万捌仟叁佰陆拾捌元肆角玖分</v>
      </c>
      <c r="J1" s="18" t="str">
        <f>SUBSTITUTE(SUBSTITUTE(TEXT(INT(LPR利息计算器!B6),"[DBNum2][$-804]G/通用格式元"&amp;IF(INT(LPR利息计算器!B6)=LPR利息计算器!B6,"整",""))&amp;TEXT(MID(LPR利息计算器!B6,FIND(".",LPR利息计算器!B6&amp;".0")+1,1),"[DBNum2][$-804]G/通用格式角")&amp;TEXT(MID(LPR利息计算器!B6,FIND(".",LPR利息计算器!B6&amp;".0")+2,1),"[DBNum2][$-804]G/通用格式分"),"零角","零"),"零分","")</f>
        <v>壹拾万元整</v>
      </c>
      <c r="N1" s="19">
        <f>DATEDIF(F22,G22,"y")</f>
        <v>6</v>
      </c>
      <c r="O1" s="7" t="str">
        <f>IF(F22&gt;G22,"日期错误",IF(N1&lt;5,"1年期","5年期以上"))</f>
        <v>5年期以上</v>
      </c>
    </row>
    <row r="2" spans="7:8">
      <c r="G2" s="8" t="s">
        <v>35</v>
      </c>
      <c r="H2" s="9">
        <f>SUM(Q:Q)</f>
        <v>28368.493150685</v>
      </c>
    </row>
    <row r="3" s="1" customFormat="1" spans="1:15">
      <c r="A3" s="10" t="s">
        <v>36</v>
      </c>
      <c r="B3" s="10" t="s">
        <v>37</v>
      </c>
      <c r="C3" s="10" t="s">
        <v>38</v>
      </c>
      <c r="D3" s="11"/>
      <c r="E3" s="11"/>
      <c r="F3" s="12" t="s">
        <v>39</v>
      </c>
      <c r="G3" s="12" t="s">
        <v>40</v>
      </c>
      <c r="K3" s="1" t="s">
        <v>34</v>
      </c>
      <c r="L3" s="1" t="s">
        <v>35</v>
      </c>
      <c r="M3" s="1" t="s">
        <v>41</v>
      </c>
      <c r="N3" s="1" t="s">
        <v>34</v>
      </c>
      <c r="O3" s="1" t="s">
        <v>35</v>
      </c>
    </row>
    <row r="4" s="1" customFormat="1" spans="1:17">
      <c r="A4" s="10"/>
      <c r="B4" s="10"/>
      <c r="C4" s="10"/>
      <c r="D4" s="3">
        <f>A4</f>
        <v>0</v>
      </c>
      <c r="E4" s="3"/>
      <c r="F4" s="13">
        <f>LPR利息计算器!$B$2</f>
        <v>43697</v>
      </c>
      <c r="G4" s="3">
        <f>LPR利息计算器!$B$4</f>
        <v>46138</v>
      </c>
      <c r="H4" s="14">
        <f>IF(AND(F4&gt;=D4,F4&lt;=E4),F4,IF(F4&gt;E4,0,IF(G4&gt;D4,D4,0)))</f>
        <v>0</v>
      </c>
      <c r="I4" s="20">
        <f>IF(AND(G4&gt;D4,G4&lt;=E4),G4,IF(F4&gt;E4,0,IF(G4&gt;D4,E4,0)))</f>
        <v>0</v>
      </c>
      <c r="J4" s="1">
        <f>I4-H4</f>
        <v>0</v>
      </c>
      <c r="K4" s="1">
        <f>B4/(LPR利息计算器!$H$10*100)</f>
        <v>0</v>
      </c>
      <c r="L4" s="1">
        <f>C4/(LPR利息计算器!$H$10*100)</f>
        <v>0</v>
      </c>
      <c r="M4" s="21">
        <f>LPR利息计算器!$B$6</f>
        <v>100000</v>
      </c>
      <c r="N4" s="1">
        <f>M4*K4*J4</f>
        <v>0</v>
      </c>
      <c r="O4" s="1">
        <f>M4*L4*J4</f>
        <v>0</v>
      </c>
      <c r="P4" s="1">
        <f>N4*LPR利息计算器!$H$8</f>
        <v>0</v>
      </c>
      <c r="Q4" s="1">
        <f>O4*LPR利息计算器!$H$8</f>
        <v>0</v>
      </c>
    </row>
    <row r="5" s="1" customFormat="1" spans="1:17">
      <c r="A5" s="14">
        <v>46407</v>
      </c>
      <c r="B5" s="10"/>
      <c r="C5" s="10"/>
      <c r="D5" s="3">
        <f>A5</f>
        <v>46407</v>
      </c>
      <c r="E5" s="3">
        <f>A4</f>
        <v>0</v>
      </c>
      <c r="F5" s="13">
        <f>LPR利息计算器!$B$2</f>
        <v>43697</v>
      </c>
      <c r="G5" s="3">
        <f>LPR利息计算器!$B$4</f>
        <v>46138</v>
      </c>
      <c r="H5" s="14">
        <f>IF(AND(F5&gt;=D5,F5&lt;=E5),F5,IF(F5&gt;E5,0,IF(G5&gt;D5,D5,0)))</f>
        <v>0</v>
      </c>
      <c r="I5" s="20">
        <f t="shared" ref="I5:I11" si="0">IF(AND(G5&gt;D5,G5&lt;=E5),G5,IF(F5&gt;E5,0,IF(G5&gt;D5,E5,0)))</f>
        <v>0</v>
      </c>
      <c r="J5" s="1">
        <f t="shared" ref="J5:J11" si="1">I5-H5</f>
        <v>0</v>
      </c>
      <c r="K5" s="1">
        <f>B5/(LPR利息计算器!$H$10*100)</f>
        <v>0</v>
      </c>
      <c r="L5" s="1">
        <f>C5/(LPR利息计算器!$H$10*100)</f>
        <v>0</v>
      </c>
      <c r="M5" s="21">
        <f>LPR利息计算器!$B$6</f>
        <v>100000</v>
      </c>
      <c r="N5" s="1">
        <f>M5*K5*J5</f>
        <v>0</v>
      </c>
      <c r="O5" s="1">
        <f>M5*L5*J5</f>
        <v>0</v>
      </c>
      <c r="P5" s="1">
        <f>N5*LPR利息计算器!$H$8</f>
        <v>0</v>
      </c>
      <c r="Q5" s="1">
        <f>O5*LPR利息计算器!$H$8</f>
        <v>0</v>
      </c>
    </row>
    <row r="6" s="1" customFormat="1" spans="1:17">
      <c r="A6" s="14">
        <v>46377</v>
      </c>
      <c r="B6" s="10"/>
      <c r="C6" s="10"/>
      <c r="D6" s="3">
        <f t="shared" ref="D5:D68" si="2">A6</f>
        <v>46377</v>
      </c>
      <c r="E6" s="3">
        <f>A5</f>
        <v>46407</v>
      </c>
      <c r="F6" s="13">
        <f>LPR利息计算器!$B$2</f>
        <v>43697</v>
      </c>
      <c r="G6" s="3">
        <f>LPR利息计算器!$B$4</f>
        <v>46138</v>
      </c>
      <c r="H6" s="14">
        <f t="shared" ref="H6:H16" si="3">IF(AND(F6&gt;=D6,F6&lt;=E6),F6,IF(F6&gt;E6,0,IF(G6&gt;D6,D6,0)))</f>
        <v>0</v>
      </c>
      <c r="I6" s="20">
        <f t="shared" si="0"/>
        <v>0</v>
      </c>
      <c r="J6" s="1">
        <f t="shared" si="1"/>
        <v>0</v>
      </c>
      <c r="K6" s="1">
        <f>B6/(LPR利息计算器!$H$10*100)</f>
        <v>0</v>
      </c>
      <c r="L6" s="1">
        <f>C6/(LPR利息计算器!$H$10*100)</f>
        <v>0</v>
      </c>
      <c r="M6" s="21">
        <f>LPR利息计算器!$B$6</f>
        <v>100000</v>
      </c>
      <c r="N6" s="1">
        <f t="shared" ref="N6:N10" si="4">M6*K6*J6</f>
        <v>0</v>
      </c>
      <c r="O6" s="1">
        <f t="shared" ref="O6:O10" si="5">M6*L6*J6</f>
        <v>0</v>
      </c>
      <c r="P6" s="1">
        <f>N6*LPR利息计算器!$H$8</f>
        <v>0</v>
      </c>
      <c r="Q6" s="1">
        <f>O6*LPR利息计算器!$H$8</f>
        <v>0</v>
      </c>
    </row>
    <row r="7" s="1" customFormat="1" spans="1:17">
      <c r="A7" s="14">
        <v>46346</v>
      </c>
      <c r="B7" s="10"/>
      <c r="C7" s="10"/>
      <c r="D7" s="3">
        <f t="shared" si="2"/>
        <v>46346</v>
      </c>
      <c r="E7" s="3">
        <f>A6</f>
        <v>46377</v>
      </c>
      <c r="F7" s="13">
        <f>LPR利息计算器!$B$2</f>
        <v>43697</v>
      </c>
      <c r="G7" s="3">
        <f>LPR利息计算器!$B$4</f>
        <v>46138</v>
      </c>
      <c r="H7" s="14">
        <f t="shared" si="3"/>
        <v>0</v>
      </c>
      <c r="I7" s="20">
        <f t="shared" si="0"/>
        <v>0</v>
      </c>
      <c r="J7" s="1">
        <f t="shared" si="1"/>
        <v>0</v>
      </c>
      <c r="K7" s="1">
        <f>B7/(LPR利息计算器!$H$10*100)</f>
        <v>0</v>
      </c>
      <c r="L7" s="1">
        <f>C7/(LPR利息计算器!$H$10*100)</f>
        <v>0</v>
      </c>
      <c r="M7" s="21">
        <f>LPR利息计算器!$B$6</f>
        <v>100000</v>
      </c>
      <c r="N7" s="1">
        <f t="shared" si="4"/>
        <v>0</v>
      </c>
      <c r="O7" s="1">
        <f t="shared" si="5"/>
        <v>0</v>
      </c>
      <c r="P7" s="1">
        <f>N7*LPR利息计算器!$H$8</f>
        <v>0</v>
      </c>
      <c r="Q7" s="1">
        <f>O7*LPR利息计算器!$H$8</f>
        <v>0</v>
      </c>
    </row>
    <row r="8" s="1" customFormat="1" spans="1:17">
      <c r="A8" s="14">
        <v>46315</v>
      </c>
      <c r="B8" s="10"/>
      <c r="C8" s="10"/>
      <c r="D8" s="3">
        <f t="shared" si="2"/>
        <v>46315</v>
      </c>
      <c r="E8" s="3">
        <f t="shared" ref="E8:E11" si="6">A7</f>
        <v>46346</v>
      </c>
      <c r="F8" s="13">
        <f>LPR利息计算器!$B$2</f>
        <v>43697</v>
      </c>
      <c r="G8" s="3">
        <f>LPR利息计算器!$B$4</f>
        <v>46138</v>
      </c>
      <c r="H8" s="14">
        <f t="shared" si="3"/>
        <v>0</v>
      </c>
      <c r="I8" s="20">
        <f t="shared" si="0"/>
        <v>0</v>
      </c>
      <c r="J8" s="1">
        <f t="shared" si="1"/>
        <v>0</v>
      </c>
      <c r="K8" s="1">
        <f>B8/(LPR利息计算器!$H$10*100)</f>
        <v>0</v>
      </c>
      <c r="L8" s="1">
        <f>C8/(LPR利息计算器!$H$10*100)</f>
        <v>0</v>
      </c>
      <c r="M8" s="21">
        <f>LPR利息计算器!$B$6</f>
        <v>100000</v>
      </c>
      <c r="N8" s="1">
        <f t="shared" si="4"/>
        <v>0</v>
      </c>
      <c r="O8" s="1">
        <f t="shared" si="5"/>
        <v>0</v>
      </c>
      <c r="P8" s="1">
        <f>N8*LPR利息计算器!$H$8</f>
        <v>0</v>
      </c>
      <c r="Q8" s="1">
        <f>O8*LPR利息计算器!$H$8</f>
        <v>0</v>
      </c>
    </row>
    <row r="9" s="1" customFormat="1" spans="1:17">
      <c r="A9" s="14">
        <v>46285</v>
      </c>
      <c r="B9" s="10"/>
      <c r="C9" s="10"/>
      <c r="D9" s="3">
        <f t="shared" si="2"/>
        <v>46285</v>
      </c>
      <c r="E9" s="3">
        <f t="shared" si="6"/>
        <v>46315</v>
      </c>
      <c r="F9" s="13">
        <f>LPR利息计算器!$B$2</f>
        <v>43697</v>
      </c>
      <c r="G9" s="3">
        <f>LPR利息计算器!$B$4</f>
        <v>46138</v>
      </c>
      <c r="H9" s="14">
        <f t="shared" si="3"/>
        <v>0</v>
      </c>
      <c r="I9" s="20">
        <f t="shared" si="0"/>
        <v>0</v>
      </c>
      <c r="J9" s="1">
        <f t="shared" si="1"/>
        <v>0</v>
      </c>
      <c r="K9" s="1">
        <f>B9/(LPR利息计算器!$H$10*100)</f>
        <v>0</v>
      </c>
      <c r="L9" s="1">
        <f>C9/(LPR利息计算器!$H$10*100)</f>
        <v>0</v>
      </c>
      <c r="M9" s="21">
        <f>LPR利息计算器!$B$6</f>
        <v>100000</v>
      </c>
      <c r="N9" s="1">
        <f t="shared" si="4"/>
        <v>0</v>
      </c>
      <c r="O9" s="1">
        <f t="shared" si="5"/>
        <v>0</v>
      </c>
      <c r="P9" s="1">
        <f>N9*LPR利息计算器!$H$8</f>
        <v>0</v>
      </c>
      <c r="Q9" s="1">
        <f>O9*LPR利息计算器!$H$8</f>
        <v>0</v>
      </c>
    </row>
    <row r="10" s="1" customFormat="1" spans="1:17">
      <c r="A10" s="14">
        <v>46254</v>
      </c>
      <c r="B10" s="10"/>
      <c r="C10" s="10"/>
      <c r="D10" s="3">
        <f t="shared" si="2"/>
        <v>46254</v>
      </c>
      <c r="E10" s="3">
        <f t="shared" si="6"/>
        <v>46285</v>
      </c>
      <c r="F10" s="13">
        <f>LPR利息计算器!$B$2</f>
        <v>43697</v>
      </c>
      <c r="G10" s="3">
        <f>LPR利息计算器!$B$4</f>
        <v>46138</v>
      </c>
      <c r="H10" s="14">
        <f t="shared" si="3"/>
        <v>0</v>
      </c>
      <c r="I10" s="20">
        <f t="shared" si="0"/>
        <v>0</v>
      </c>
      <c r="J10" s="1">
        <f t="shared" si="1"/>
        <v>0</v>
      </c>
      <c r="K10" s="1">
        <f>B10/(LPR利息计算器!$H$10*100)</f>
        <v>0</v>
      </c>
      <c r="L10" s="1">
        <f>C10/(LPR利息计算器!$H$10*100)</f>
        <v>0</v>
      </c>
      <c r="M10" s="21">
        <f>LPR利息计算器!$B$6</f>
        <v>100000</v>
      </c>
      <c r="N10" s="1">
        <f t="shared" si="4"/>
        <v>0</v>
      </c>
      <c r="O10" s="1">
        <f t="shared" si="5"/>
        <v>0</v>
      </c>
      <c r="P10" s="1">
        <f>N10*LPR利息计算器!$H$8</f>
        <v>0</v>
      </c>
      <c r="Q10" s="1">
        <f>O10*LPR利息计算器!$H$8</f>
        <v>0</v>
      </c>
    </row>
    <row r="11" s="1" customFormat="1" spans="1:17">
      <c r="A11" s="14">
        <v>46223</v>
      </c>
      <c r="B11" s="10"/>
      <c r="C11" s="10"/>
      <c r="D11" s="3">
        <f t="shared" si="2"/>
        <v>46223</v>
      </c>
      <c r="E11" s="3">
        <f t="shared" si="6"/>
        <v>46254</v>
      </c>
      <c r="F11" s="13">
        <f>LPR利息计算器!$B$2</f>
        <v>43697</v>
      </c>
      <c r="G11" s="3">
        <f>LPR利息计算器!$B$4</f>
        <v>46138</v>
      </c>
      <c r="H11" s="14">
        <f t="shared" si="3"/>
        <v>0</v>
      </c>
      <c r="I11" s="20">
        <f t="shared" si="0"/>
        <v>0</v>
      </c>
      <c r="J11" s="1">
        <f t="shared" si="1"/>
        <v>0</v>
      </c>
      <c r="K11" s="1">
        <f>B11/(LPR利息计算器!$H$10*100)</f>
        <v>0</v>
      </c>
      <c r="L11" s="1">
        <f>C11/(LPR利息计算器!$H$10*100)</f>
        <v>0</v>
      </c>
      <c r="M11" s="21">
        <f>LPR利息计算器!$B$6</f>
        <v>100000</v>
      </c>
      <c r="N11" s="1">
        <f t="shared" ref="N11:N20" si="7">M11*K11*J11</f>
        <v>0</v>
      </c>
      <c r="O11" s="1">
        <f t="shared" ref="O11:O20" si="8">M11*L11*J11</f>
        <v>0</v>
      </c>
      <c r="P11" s="1">
        <f>N11*LPR利息计算器!$H$8</f>
        <v>0</v>
      </c>
      <c r="Q11" s="1">
        <f>O11*LPR利息计算器!$H$8</f>
        <v>0</v>
      </c>
    </row>
    <row r="12" s="1" customFormat="1" spans="1:17">
      <c r="A12" s="14">
        <v>46195</v>
      </c>
      <c r="B12" s="10"/>
      <c r="C12" s="10"/>
      <c r="D12" s="3">
        <f t="shared" si="2"/>
        <v>46195</v>
      </c>
      <c r="E12" s="3">
        <f t="shared" ref="E12:E20" si="9">A11</f>
        <v>46223</v>
      </c>
      <c r="F12" s="13">
        <f>LPR利息计算器!$B$2</f>
        <v>43697</v>
      </c>
      <c r="G12" s="3">
        <f>LPR利息计算器!$B$4</f>
        <v>46138</v>
      </c>
      <c r="H12" s="14">
        <f t="shared" si="3"/>
        <v>0</v>
      </c>
      <c r="I12" s="20">
        <f t="shared" ref="I12:I22" si="10">IF(AND(G12&gt;D12,G12&lt;=E12),G12,IF(F12&gt;E12,0,IF(G12&gt;D12,E12,0)))</f>
        <v>0</v>
      </c>
      <c r="J12" s="1">
        <f t="shared" ref="J12:J22" si="11">I12-H12</f>
        <v>0</v>
      </c>
      <c r="K12" s="1">
        <f>B12/(LPR利息计算器!$H$10*100)</f>
        <v>0</v>
      </c>
      <c r="L12" s="1">
        <f>C12/(LPR利息计算器!$H$10*100)</f>
        <v>0</v>
      </c>
      <c r="M12" s="21">
        <f>LPR利息计算器!$B$6</f>
        <v>100000</v>
      </c>
      <c r="N12" s="1">
        <f t="shared" si="7"/>
        <v>0</v>
      </c>
      <c r="O12" s="1">
        <f t="shared" si="8"/>
        <v>0</v>
      </c>
      <c r="P12" s="1">
        <f>N12*LPR利息计算器!$H$8</f>
        <v>0</v>
      </c>
      <c r="Q12" s="1">
        <f>O12*LPR利息计算器!$H$8</f>
        <v>0</v>
      </c>
    </row>
    <row r="13" s="1" customFormat="1" spans="1:17">
      <c r="A13" s="14">
        <v>46162</v>
      </c>
      <c r="B13" s="10"/>
      <c r="C13" s="10"/>
      <c r="D13" s="3">
        <f t="shared" si="2"/>
        <v>46162</v>
      </c>
      <c r="E13" s="3">
        <f t="shared" si="9"/>
        <v>46195</v>
      </c>
      <c r="F13" s="13">
        <f>LPR利息计算器!$B$2</f>
        <v>43697</v>
      </c>
      <c r="G13" s="3">
        <f>LPR利息计算器!$B$4</f>
        <v>46138</v>
      </c>
      <c r="H13" s="14">
        <f t="shared" si="3"/>
        <v>0</v>
      </c>
      <c r="I13" s="20">
        <f t="shared" si="10"/>
        <v>0</v>
      </c>
      <c r="J13" s="1">
        <f t="shared" si="11"/>
        <v>0</v>
      </c>
      <c r="K13" s="1">
        <f>B13/(LPR利息计算器!$H$10*100)</f>
        <v>0</v>
      </c>
      <c r="L13" s="1">
        <f>C13/(LPR利息计算器!$H$10*100)</f>
        <v>0</v>
      </c>
      <c r="M13" s="21">
        <f>LPR利息计算器!$B$6</f>
        <v>100000</v>
      </c>
      <c r="N13" s="1">
        <f t="shared" si="7"/>
        <v>0</v>
      </c>
      <c r="O13" s="1">
        <f t="shared" si="8"/>
        <v>0</v>
      </c>
      <c r="P13" s="1">
        <f>N13*LPR利息计算器!$H$8</f>
        <v>0</v>
      </c>
      <c r="Q13" s="1">
        <f>O13*LPR利息计算器!$H$8</f>
        <v>0</v>
      </c>
    </row>
    <row r="14" s="1" customFormat="1" spans="1:17">
      <c r="A14" s="14">
        <v>46132</v>
      </c>
      <c r="B14" s="10">
        <v>3</v>
      </c>
      <c r="C14" s="10">
        <v>3.5</v>
      </c>
      <c r="D14" s="3">
        <f t="shared" si="2"/>
        <v>46132</v>
      </c>
      <c r="E14" s="3">
        <f t="shared" si="9"/>
        <v>46162</v>
      </c>
      <c r="F14" s="13">
        <f>LPR利息计算器!$B$2</f>
        <v>43697</v>
      </c>
      <c r="G14" s="3">
        <f>LPR利息计算器!$B$4</f>
        <v>46138</v>
      </c>
      <c r="H14" s="14">
        <f t="shared" si="3"/>
        <v>46132</v>
      </c>
      <c r="I14" s="20">
        <f t="shared" si="10"/>
        <v>46138</v>
      </c>
      <c r="J14" s="1">
        <f t="shared" si="11"/>
        <v>6</v>
      </c>
      <c r="K14" s="1">
        <f>B14/(LPR利息计算器!$H$10*100)</f>
        <v>8.21917808219178e-5</v>
      </c>
      <c r="L14" s="1">
        <f>C14/(LPR利息计算器!$H$10*100)</f>
        <v>9.58904109589041e-5</v>
      </c>
      <c r="M14" s="21">
        <f>LPR利息计算器!$B$6</f>
        <v>100000</v>
      </c>
      <c r="N14" s="1">
        <f t="shared" si="7"/>
        <v>49.3150684931507</v>
      </c>
      <c r="O14" s="1">
        <f t="shared" si="8"/>
        <v>57.5342465753425</v>
      </c>
      <c r="P14" s="1">
        <f>N14*LPR利息计算器!$H$8</f>
        <v>49.3150684931507</v>
      </c>
      <c r="Q14" s="1">
        <f>O14*LPR利息计算器!$H$8</f>
        <v>57.5342465753425</v>
      </c>
    </row>
    <row r="15" s="1" customFormat="1" spans="1:17">
      <c r="A15" s="14">
        <v>46101</v>
      </c>
      <c r="B15" s="10">
        <v>3</v>
      </c>
      <c r="C15" s="10">
        <v>3.5</v>
      </c>
      <c r="D15" s="3">
        <f t="shared" si="2"/>
        <v>46101</v>
      </c>
      <c r="E15" s="3">
        <f t="shared" si="9"/>
        <v>46132</v>
      </c>
      <c r="F15" s="13">
        <f>LPR利息计算器!$B$2</f>
        <v>43697</v>
      </c>
      <c r="G15" s="3">
        <f>LPR利息计算器!$B$4</f>
        <v>46138</v>
      </c>
      <c r="H15" s="14">
        <f t="shared" si="3"/>
        <v>46101</v>
      </c>
      <c r="I15" s="20">
        <f t="shared" si="10"/>
        <v>46132</v>
      </c>
      <c r="J15" s="1">
        <f t="shared" si="11"/>
        <v>31</v>
      </c>
      <c r="K15" s="1">
        <f>B15/(LPR利息计算器!$H$10*100)</f>
        <v>8.21917808219178e-5</v>
      </c>
      <c r="L15" s="1">
        <f>C15/(LPR利息计算器!$H$10*100)</f>
        <v>9.58904109589041e-5</v>
      </c>
      <c r="M15" s="21">
        <f>LPR利息计算器!$B$6</f>
        <v>100000</v>
      </c>
      <c r="N15" s="1">
        <f t="shared" si="7"/>
        <v>254.794520547945</v>
      </c>
      <c r="O15" s="1">
        <f t="shared" si="8"/>
        <v>297.260273972603</v>
      </c>
      <c r="P15" s="1">
        <f>N15*LPR利息计算器!$H$8</f>
        <v>254.794520547945</v>
      </c>
      <c r="Q15" s="1">
        <f>O15*LPR利息计算器!$H$8</f>
        <v>297.260273972603</v>
      </c>
    </row>
    <row r="16" s="1" customFormat="1" spans="1:17">
      <c r="A16" s="14">
        <v>46077</v>
      </c>
      <c r="B16" s="10">
        <v>3</v>
      </c>
      <c r="C16" s="10">
        <v>3.5</v>
      </c>
      <c r="D16" s="3">
        <f t="shared" si="2"/>
        <v>46077</v>
      </c>
      <c r="E16" s="3">
        <f t="shared" si="9"/>
        <v>46101</v>
      </c>
      <c r="F16" s="13">
        <f>LPR利息计算器!$B$2</f>
        <v>43697</v>
      </c>
      <c r="G16" s="3">
        <f>LPR利息计算器!$B$4</f>
        <v>46138</v>
      </c>
      <c r="H16" s="14">
        <f t="shared" si="3"/>
        <v>46077</v>
      </c>
      <c r="I16" s="20">
        <f t="shared" si="10"/>
        <v>46101</v>
      </c>
      <c r="J16" s="1">
        <f t="shared" si="11"/>
        <v>24</v>
      </c>
      <c r="K16" s="1">
        <f>B16/(LPR利息计算器!$H$10*100)</f>
        <v>8.21917808219178e-5</v>
      </c>
      <c r="L16" s="1">
        <f>C16/(LPR利息计算器!$H$10*100)</f>
        <v>9.58904109589041e-5</v>
      </c>
      <c r="M16" s="21">
        <f>LPR利息计算器!$B$6</f>
        <v>100000</v>
      </c>
      <c r="N16" s="1">
        <f t="shared" si="7"/>
        <v>197.260273972603</v>
      </c>
      <c r="O16" s="1">
        <f t="shared" si="8"/>
        <v>230.13698630137</v>
      </c>
      <c r="P16" s="1">
        <f>N16*LPR利息计算器!$H$8</f>
        <v>197.260273972603</v>
      </c>
      <c r="Q16" s="1">
        <f>O16*LPR利息计算器!$H$8</f>
        <v>230.13698630137</v>
      </c>
    </row>
    <row r="17" s="1" customFormat="1" spans="1:17">
      <c r="A17" s="14">
        <v>46042</v>
      </c>
      <c r="B17" s="10">
        <v>3</v>
      </c>
      <c r="C17" s="10">
        <v>3.5</v>
      </c>
      <c r="D17" s="3">
        <f t="shared" si="2"/>
        <v>46042</v>
      </c>
      <c r="E17" s="3">
        <f t="shared" si="9"/>
        <v>46077</v>
      </c>
      <c r="F17" s="13">
        <f>LPR利息计算器!$B$2</f>
        <v>43697</v>
      </c>
      <c r="G17" s="3">
        <f>LPR利息计算器!$B$4</f>
        <v>46138</v>
      </c>
      <c r="H17" s="14">
        <f t="shared" ref="H17:H22" si="12">IF(AND(F17&gt;=D17,F17&lt;=E17),F17,IF(F17&gt;E17,0,IF(G17&gt;D17,D17,0)))</f>
        <v>46042</v>
      </c>
      <c r="I17" s="20">
        <f t="shared" si="10"/>
        <v>46077</v>
      </c>
      <c r="J17" s="1">
        <f t="shared" si="11"/>
        <v>35</v>
      </c>
      <c r="K17" s="1">
        <f>B17/(LPR利息计算器!$H$10*100)</f>
        <v>8.21917808219178e-5</v>
      </c>
      <c r="L17" s="1">
        <f>C17/(LPR利息计算器!$H$10*100)</f>
        <v>9.58904109589041e-5</v>
      </c>
      <c r="M17" s="21">
        <f>LPR利息计算器!$B$6</f>
        <v>100000</v>
      </c>
      <c r="N17" s="1">
        <f t="shared" si="7"/>
        <v>287.671232876712</v>
      </c>
      <c r="O17" s="1">
        <f t="shared" si="8"/>
        <v>335.616438356164</v>
      </c>
      <c r="P17" s="1">
        <f>N17*LPR利息计算器!$H$8</f>
        <v>287.671232876712</v>
      </c>
      <c r="Q17" s="1">
        <f>O17*LPR利息计算器!$H$8</f>
        <v>335.616438356164</v>
      </c>
    </row>
    <row r="18" s="1" customFormat="1" spans="1:17">
      <c r="A18" s="14">
        <v>46013</v>
      </c>
      <c r="B18" s="10">
        <v>3</v>
      </c>
      <c r="C18" s="10">
        <v>3.5</v>
      </c>
      <c r="D18" s="3">
        <f t="shared" si="2"/>
        <v>46013</v>
      </c>
      <c r="E18" s="3">
        <f t="shared" si="9"/>
        <v>46042</v>
      </c>
      <c r="F18" s="13">
        <f>LPR利息计算器!$B$2</f>
        <v>43697</v>
      </c>
      <c r="G18" s="3">
        <f>LPR利息计算器!$B$4</f>
        <v>46138</v>
      </c>
      <c r="H18" s="14">
        <f t="shared" si="12"/>
        <v>46013</v>
      </c>
      <c r="I18" s="20">
        <f t="shared" si="10"/>
        <v>46042</v>
      </c>
      <c r="J18" s="1">
        <f t="shared" si="11"/>
        <v>29</v>
      </c>
      <c r="K18" s="1">
        <f>B18/(LPR利息计算器!$H$10*100)</f>
        <v>8.21917808219178e-5</v>
      </c>
      <c r="L18" s="1">
        <f>C18/(LPR利息计算器!$H$10*100)</f>
        <v>9.58904109589041e-5</v>
      </c>
      <c r="M18" s="21">
        <f>LPR利息计算器!$B$6</f>
        <v>100000</v>
      </c>
      <c r="N18" s="1">
        <f t="shared" si="7"/>
        <v>238.356164383562</v>
      </c>
      <c r="O18" s="1">
        <f t="shared" si="8"/>
        <v>278.082191780822</v>
      </c>
      <c r="P18" s="1">
        <f>N18*LPR利息计算器!$H$8</f>
        <v>238.356164383562</v>
      </c>
      <c r="Q18" s="1">
        <f>O18*LPR利息计算器!$H$8</f>
        <v>278.082191780822</v>
      </c>
    </row>
    <row r="19" s="1" customFormat="1" spans="1:17">
      <c r="A19" s="14">
        <v>45981</v>
      </c>
      <c r="B19" s="10">
        <v>3</v>
      </c>
      <c r="C19" s="10">
        <v>3.5</v>
      </c>
      <c r="D19" s="3">
        <f t="shared" si="2"/>
        <v>45981</v>
      </c>
      <c r="E19" s="3">
        <f t="shared" si="9"/>
        <v>46013</v>
      </c>
      <c r="F19" s="13">
        <f>LPR利息计算器!$B$2</f>
        <v>43697</v>
      </c>
      <c r="G19" s="3">
        <f>LPR利息计算器!$B$4</f>
        <v>46138</v>
      </c>
      <c r="H19" s="14">
        <f t="shared" si="12"/>
        <v>45981</v>
      </c>
      <c r="I19" s="20">
        <f t="shared" si="10"/>
        <v>46013</v>
      </c>
      <c r="J19" s="1">
        <f t="shared" si="11"/>
        <v>32</v>
      </c>
      <c r="K19" s="1">
        <f>B19/(LPR利息计算器!$H$10*100)</f>
        <v>8.21917808219178e-5</v>
      </c>
      <c r="L19" s="1">
        <f>C19/(LPR利息计算器!$H$10*100)</f>
        <v>9.58904109589041e-5</v>
      </c>
      <c r="M19" s="21">
        <f>LPR利息计算器!$B$6</f>
        <v>100000</v>
      </c>
      <c r="N19" s="1">
        <f t="shared" si="7"/>
        <v>263.013698630137</v>
      </c>
      <c r="O19" s="1">
        <f t="shared" si="8"/>
        <v>306.849315068493</v>
      </c>
      <c r="P19" s="1">
        <f>N19*LPR利息计算器!$H$8</f>
        <v>263.013698630137</v>
      </c>
      <c r="Q19" s="1">
        <f>O19*LPR利息计算器!$H$8</f>
        <v>306.849315068493</v>
      </c>
    </row>
    <row r="20" s="1" customFormat="1" spans="1:17">
      <c r="A20" s="14">
        <v>45950</v>
      </c>
      <c r="B20" s="10">
        <v>3</v>
      </c>
      <c r="C20" s="10">
        <v>3.5</v>
      </c>
      <c r="D20" s="3">
        <f t="shared" si="2"/>
        <v>45950</v>
      </c>
      <c r="E20" s="3">
        <f t="shared" si="9"/>
        <v>45981</v>
      </c>
      <c r="F20" s="13">
        <f>LPR利息计算器!$B$2</f>
        <v>43697</v>
      </c>
      <c r="G20" s="3">
        <f>LPR利息计算器!$B$4</f>
        <v>46138</v>
      </c>
      <c r="H20" s="14">
        <f t="shared" si="12"/>
        <v>45950</v>
      </c>
      <c r="I20" s="20">
        <f t="shared" si="10"/>
        <v>45981</v>
      </c>
      <c r="J20" s="1">
        <f t="shared" si="11"/>
        <v>31</v>
      </c>
      <c r="K20" s="1">
        <f>B20/(LPR利息计算器!$H$10*100)</f>
        <v>8.21917808219178e-5</v>
      </c>
      <c r="L20" s="1">
        <f>C20/(LPR利息计算器!$H$10*100)</f>
        <v>9.58904109589041e-5</v>
      </c>
      <c r="M20" s="21">
        <f>LPR利息计算器!$B$6</f>
        <v>100000</v>
      </c>
      <c r="N20" s="1">
        <f t="shared" si="7"/>
        <v>254.794520547945</v>
      </c>
      <c r="O20" s="1">
        <f t="shared" si="8"/>
        <v>297.260273972603</v>
      </c>
      <c r="P20" s="1">
        <f>N20*LPR利息计算器!$H$8</f>
        <v>254.794520547945</v>
      </c>
      <c r="Q20" s="1">
        <f>O20*LPR利息计算器!$H$8</f>
        <v>297.260273972603</v>
      </c>
    </row>
    <row r="21" s="1" customFormat="1" spans="1:17">
      <c r="A21" s="14">
        <v>45922</v>
      </c>
      <c r="B21" s="10">
        <v>3</v>
      </c>
      <c r="C21" s="10">
        <v>3.5</v>
      </c>
      <c r="D21" s="3">
        <f t="shared" si="2"/>
        <v>45922</v>
      </c>
      <c r="E21" s="3">
        <f t="shared" ref="E21:E45" si="13">A20</f>
        <v>45950</v>
      </c>
      <c r="F21" s="13">
        <f>LPR利息计算器!$B$2</f>
        <v>43697</v>
      </c>
      <c r="G21" s="3">
        <f>LPR利息计算器!$B$4</f>
        <v>46138</v>
      </c>
      <c r="H21" s="14">
        <f t="shared" si="12"/>
        <v>45922</v>
      </c>
      <c r="I21" s="20">
        <f t="shared" si="10"/>
        <v>45950</v>
      </c>
      <c r="J21" s="1">
        <f t="shared" si="11"/>
        <v>28</v>
      </c>
      <c r="K21" s="1">
        <f>B21/(LPR利息计算器!$H$10*100)</f>
        <v>8.21917808219178e-5</v>
      </c>
      <c r="L21" s="1">
        <f>C21/(LPR利息计算器!$H$10*100)</f>
        <v>9.58904109589041e-5</v>
      </c>
      <c r="M21" s="21">
        <f>LPR利息计算器!$B$6</f>
        <v>100000</v>
      </c>
      <c r="N21" s="1">
        <f t="shared" ref="N21:N30" si="14">M21*K21*J21</f>
        <v>230.13698630137</v>
      </c>
      <c r="O21" s="1">
        <f t="shared" ref="O21:O30" si="15">M21*L21*J21</f>
        <v>268.493150684931</v>
      </c>
      <c r="P21" s="1">
        <f>N21*LPR利息计算器!$H$8</f>
        <v>230.13698630137</v>
      </c>
      <c r="Q21" s="1">
        <f>O21*LPR利息计算器!$H$8</f>
        <v>268.493150684931</v>
      </c>
    </row>
    <row r="22" s="1" customFormat="1" spans="1:17">
      <c r="A22" s="14">
        <v>45889</v>
      </c>
      <c r="B22" s="10">
        <v>3</v>
      </c>
      <c r="C22" s="10">
        <v>3.5</v>
      </c>
      <c r="D22" s="3">
        <f t="shared" si="2"/>
        <v>45889</v>
      </c>
      <c r="E22" s="3">
        <f t="shared" si="13"/>
        <v>45922</v>
      </c>
      <c r="F22" s="13">
        <f>LPR利息计算器!$B$2</f>
        <v>43697</v>
      </c>
      <c r="G22" s="3">
        <f>LPR利息计算器!$B$4</f>
        <v>46138</v>
      </c>
      <c r="H22" s="14">
        <f t="shared" si="12"/>
        <v>45889</v>
      </c>
      <c r="I22" s="20">
        <f t="shared" si="10"/>
        <v>45922</v>
      </c>
      <c r="J22" s="1">
        <f t="shared" si="11"/>
        <v>33</v>
      </c>
      <c r="K22" s="1">
        <f>B22/(LPR利息计算器!$H$10*100)</f>
        <v>8.21917808219178e-5</v>
      </c>
      <c r="L22" s="1">
        <f>C22/(LPR利息计算器!$H$10*100)</f>
        <v>9.58904109589041e-5</v>
      </c>
      <c r="M22" s="21">
        <f>LPR利息计算器!$B$6</f>
        <v>100000</v>
      </c>
      <c r="N22" s="1">
        <f t="shared" si="14"/>
        <v>271.232876712329</v>
      </c>
      <c r="O22" s="1">
        <f t="shared" si="15"/>
        <v>316.438356164384</v>
      </c>
      <c r="P22" s="1">
        <f>N22*LPR利息计算器!$H$8</f>
        <v>271.232876712329</v>
      </c>
      <c r="Q22" s="1">
        <f>O22*LPR利息计算器!$H$8</f>
        <v>316.438356164384</v>
      </c>
    </row>
    <row r="23" s="1" customFormat="1" spans="1:17">
      <c r="A23" s="14">
        <v>45859</v>
      </c>
      <c r="B23" s="10">
        <v>3</v>
      </c>
      <c r="C23" s="10">
        <v>3.5</v>
      </c>
      <c r="D23" s="3">
        <f t="shared" si="2"/>
        <v>45859</v>
      </c>
      <c r="E23" s="3">
        <f t="shared" si="13"/>
        <v>45889</v>
      </c>
      <c r="F23" s="13">
        <f>LPR利息计算器!$B$2</f>
        <v>43697</v>
      </c>
      <c r="G23" s="3">
        <f>LPR利息计算器!$B$4</f>
        <v>46138</v>
      </c>
      <c r="H23" s="14">
        <f t="shared" ref="H23:H45" si="16">IF(AND(F23&gt;=D23,F23&lt;=E23),F23,IF(F23&gt;E23,0,IF(G23&gt;D23,D23,0)))</f>
        <v>45859</v>
      </c>
      <c r="I23" s="20">
        <f t="shared" ref="I23:I45" si="17">IF(AND(G23&gt;D23,G23&lt;=E23),G23,IF(F23&gt;E23,0,IF(G23&gt;D23,E23,0)))</f>
        <v>45889</v>
      </c>
      <c r="J23" s="1">
        <f t="shared" ref="J23:J45" si="18">I23-H23</f>
        <v>30</v>
      </c>
      <c r="K23" s="1">
        <f>B23/(LPR利息计算器!$H$10*100)</f>
        <v>8.21917808219178e-5</v>
      </c>
      <c r="L23" s="1">
        <f>C23/(LPR利息计算器!$H$10*100)</f>
        <v>9.58904109589041e-5</v>
      </c>
      <c r="M23" s="21">
        <f>LPR利息计算器!$B$6</f>
        <v>100000</v>
      </c>
      <c r="N23" s="1">
        <f t="shared" si="14"/>
        <v>246.575342465753</v>
      </c>
      <c r="O23" s="1">
        <f t="shared" si="15"/>
        <v>287.671232876712</v>
      </c>
      <c r="P23" s="1">
        <f>N23*LPR利息计算器!$H$8</f>
        <v>246.575342465753</v>
      </c>
      <c r="Q23" s="1">
        <f>O23*LPR利息计算器!$H$8</f>
        <v>287.671232876712</v>
      </c>
    </row>
    <row r="24" s="2" customFormat="1" spans="1:17">
      <c r="A24" s="14">
        <v>45828</v>
      </c>
      <c r="B24" s="10">
        <v>3</v>
      </c>
      <c r="C24" s="10">
        <v>3.5</v>
      </c>
      <c r="D24" s="3">
        <f t="shared" si="2"/>
        <v>45828</v>
      </c>
      <c r="E24" s="3">
        <f t="shared" si="13"/>
        <v>45859</v>
      </c>
      <c r="F24" s="13">
        <f>LPR利息计算器!$B$2</f>
        <v>43697</v>
      </c>
      <c r="G24" s="3">
        <f>LPR利息计算器!$B$4</f>
        <v>46138</v>
      </c>
      <c r="H24" s="14">
        <f t="shared" si="16"/>
        <v>45828</v>
      </c>
      <c r="I24" s="20">
        <f t="shared" si="17"/>
        <v>45859</v>
      </c>
      <c r="J24" s="1">
        <f t="shared" si="18"/>
        <v>31</v>
      </c>
      <c r="K24" s="1">
        <f>B24/(LPR利息计算器!$H$10*100)</f>
        <v>8.21917808219178e-5</v>
      </c>
      <c r="L24" s="1">
        <f>C24/(LPR利息计算器!$H$10*100)</f>
        <v>9.58904109589041e-5</v>
      </c>
      <c r="M24" s="21">
        <f>LPR利息计算器!$B$6</f>
        <v>100000</v>
      </c>
      <c r="N24" s="1">
        <f t="shared" si="14"/>
        <v>254.794520547945</v>
      </c>
      <c r="O24" s="1">
        <f t="shared" si="15"/>
        <v>297.260273972603</v>
      </c>
      <c r="P24" s="1">
        <f>N24*LPR利息计算器!$H$8</f>
        <v>254.794520547945</v>
      </c>
      <c r="Q24" s="1">
        <f>O24*LPR利息计算器!$H$8</f>
        <v>297.260273972603</v>
      </c>
    </row>
    <row r="25" spans="1:17">
      <c r="A25" s="14">
        <v>45797</v>
      </c>
      <c r="B25" s="10">
        <v>3</v>
      </c>
      <c r="C25" s="10">
        <v>3.5</v>
      </c>
      <c r="D25" s="3">
        <f t="shared" si="2"/>
        <v>45797</v>
      </c>
      <c r="E25" s="3">
        <f t="shared" si="13"/>
        <v>45828</v>
      </c>
      <c r="F25" s="13">
        <f>LPR利息计算器!$B$2</f>
        <v>43697</v>
      </c>
      <c r="G25" s="3">
        <f>LPR利息计算器!$B$4</f>
        <v>46138</v>
      </c>
      <c r="H25" s="14">
        <f t="shared" si="16"/>
        <v>45797</v>
      </c>
      <c r="I25" s="20">
        <f t="shared" si="17"/>
        <v>45828</v>
      </c>
      <c r="J25" s="1">
        <f t="shared" si="18"/>
        <v>31</v>
      </c>
      <c r="K25" s="1">
        <f>B25/(LPR利息计算器!$H$10*100)</f>
        <v>8.21917808219178e-5</v>
      </c>
      <c r="L25" s="1">
        <f>C25/(LPR利息计算器!$H$10*100)</f>
        <v>9.58904109589041e-5</v>
      </c>
      <c r="M25" s="21">
        <f>LPR利息计算器!$B$6</f>
        <v>100000</v>
      </c>
      <c r="N25" s="1">
        <f t="shared" si="14"/>
        <v>254.794520547945</v>
      </c>
      <c r="O25" s="1">
        <f t="shared" si="15"/>
        <v>297.260273972603</v>
      </c>
      <c r="P25" s="1">
        <f>N25*LPR利息计算器!$H$8</f>
        <v>254.794520547945</v>
      </c>
      <c r="Q25" s="1">
        <f>O25*LPR利息计算器!$H$8</f>
        <v>297.260273972603</v>
      </c>
    </row>
    <row r="26" spans="1:17">
      <c r="A26" s="14">
        <v>45768</v>
      </c>
      <c r="B26" s="10">
        <v>3.1</v>
      </c>
      <c r="C26" s="10">
        <v>3.6</v>
      </c>
      <c r="D26" s="3">
        <f t="shared" si="2"/>
        <v>45768</v>
      </c>
      <c r="E26" s="3">
        <f t="shared" si="13"/>
        <v>45797</v>
      </c>
      <c r="F26" s="13">
        <f>LPR利息计算器!$B$2</f>
        <v>43697</v>
      </c>
      <c r="G26" s="3">
        <f>LPR利息计算器!$B$4</f>
        <v>46138</v>
      </c>
      <c r="H26" s="14">
        <f t="shared" si="16"/>
        <v>45768</v>
      </c>
      <c r="I26" s="20">
        <f t="shared" si="17"/>
        <v>45797</v>
      </c>
      <c r="J26" s="1">
        <f t="shared" si="18"/>
        <v>29</v>
      </c>
      <c r="K26" s="1">
        <f>B26/(LPR利息计算器!$H$10*100)</f>
        <v>8.49315068493151e-5</v>
      </c>
      <c r="L26" s="1">
        <f>C26/(LPR利息计算器!$H$10*100)</f>
        <v>9.86301369863014e-5</v>
      </c>
      <c r="M26" s="21">
        <f>LPR利息计算器!$B$6</f>
        <v>100000</v>
      </c>
      <c r="N26" s="1">
        <f t="shared" si="14"/>
        <v>246.301369863014</v>
      </c>
      <c r="O26" s="1">
        <f t="shared" si="15"/>
        <v>286.027397260274</v>
      </c>
      <c r="P26" s="1">
        <f>N26*LPR利息计算器!$H$8</f>
        <v>246.301369863014</v>
      </c>
      <c r="Q26" s="1">
        <f>O26*LPR利息计算器!$H$8</f>
        <v>286.027397260274</v>
      </c>
    </row>
    <row r="27" spans="1:17">
      <c r="A27" s="14">
        <v>45736</v>
      </c>
      <c r="B27" s="10">
        <v>3.1</v>
      </c>
      <c r="C27" s="10">
        <v>3.6</v>
      </c>
      <c r="D27" s="3">
        <f t="shared" si="2"/>
        <v>45736</v>
      </c>
      <c r="E27" s="3">
        <f t="shared" si="13"/>
        <v>45768</v>
      </c>
      <c r="F27" s="13">
        <f>LPR利息计算器!$B$2</f>
        <v>43697</v>
      </c>
      <c r="G27" s="3">
        <f>LPR利息计算器!$B$4</f>
        <v>46138</v>
      </c>
      <c r="H27" s="14">
        <f t="shared" si="16"/>
        <v>45736</v>
      </c>
      <c r="I27" s="20">
        <f t="shared" si="17"/>
        <v>45768</v>
      </c>
      <c r="J27" s="1">
        <f t="shared" si="18"/>
        <v>32</v>
      </c>
      <c r="K27" s="1">
        <f>B27/(LPR利息计算器!$H$10*100)</f>
        <v>8.49315068493151e-5</v>
      </c>
      <c r="L27" s="1">
        <f>C27/(LPR利息计算器!$H$10*100)</f>
        <v>9.86301369863014e-5</v>
      </c>
      <c r="M27" s="21">
        <f>LPR利息计算器!$B$6</f>
        <v>100000</v>
      </c>
      <c r="N27" s="1">
        <f t="shared" si="14"/>
        <v>271.780821917808</v>
      </c>
      <c r="O27" s="1">
        <f t="shared" si="15"/>
        <v>315.616438356164</v>
      </c>
      <c r="P27" s="1">
        <f>N27*LPR利息计算器!$H$8</f>
        <v>271.780821917808</v>
      </c>
      <c r="Q27" s="1">
        <f>O27*LPR利息计算器!$H$8</f>
        <v>315.616438356164</v>
      </c>
    </row>
    <row r="28" spans="1:17">
      <c r="A28" s="14">
        <v>45708</v>
      </c>
      <c r="B28" s="10">
        <v>3.1</v>
      </c>
      <c r="C28" s="10">
        <v>3.6</v>
      </c>
      <c r="D28" s="3">
        <f t="shared" si="2"/>
        <v>45708</v>
      </c>
      <c r="E28" s="3">
        <f t="shared" si="13"/>
        <v>45736</v>
      </c>
      <c r="F28" s="13">
        <f>LPR利息计算器!$B$2</f>
        <v>43697</v>
      </c>
      <c r="G28" s="3">
        <f>LPR利息计算器!$B$4</f>
        <v>46138</v>
      </c>
      <c r="H28" s="14">
        <f t="shared" si="16"/>
        <v>45708</v>
      </c>
      <c r="I28" s="20">
        <f t="shared" si="17"/>
        <v>45736</v>
      </c>
      <c r="J28" s="1">
        <f t="shared" si="18"/>
        <v>28</v>
      </c>
      <c r="K28" s="1">
        <f>B28/(LPR利息计算器!$H$10*100)</f>
        <v>8.49315068493151e-5</v>
      </c>
      <c r="L28" s="1">
        <f>C28/(LPR利息计算器!$H$10*100)</f>
        <v>9.86301369863014e-5</v>
      </c>
      <c r="M28" s="21">
        <f>LPR利息计算器!$B$6</f>
        <v>100000</v>
      </c>
      <c r="N28" s="1">
        <f t="shared" si="14"/>
        <v>237.808219178082</v>
      </c>
      <c r="O28" s="1">
        <f t="shared" si="15"/>
        <v>276.164383561644</v>
      </c>
      <c r="P28" s="1">
        <f>N28*LPR利息计算器!$H$8</f>
        <v>237.808219178082</v>
      </c>
      <c r="Q28" s="1">
        <f>O28*LPR利息计算器!$H$8</f>
        <v>276.164383561644</v>
      </c>
    </row>
    <row r="29" spans="1:17">
      <c r="A29" s="14">
        <v>45677</v>
      </c>
      <c r="B29" s="10">
        <v>3.1</v>
      </c>
      <c r="C29" s="10">
        <v>3.6</v>
      </c>
      <c r="D29" s="3">
        <f t="shared" si="2"/>
        <v>45677</v>
      </c>
      <c r="E29" s="3">
        <f t="shared" si="13"/>
        <v>45708</v>
      </c>
      <c r="F29" s="13">
        <f>LPR利息计算器!$B$2</f>
        <v>43697</v>
      </c>
      <c r="G29" s="3">
        <f>LPR利息计算器!$B$4</f>
        <v>46138</v>
      </c>
      <c r="H29" s="14">
        <f t="shared" si="16"/>
        <v>45677</v>
      </c>
      <c r="I29" s="20">
        <f t="shared" si="17"/>
        <v>45708</v>
      </c>
      <c r="J29" s="1">
        <f t="shared" si="18"/>
        <v>31</v>
      </c>
      <c r="K29" s="1">
        <f>B29/(LPR利息计算器!$H$10*100)</f>
        <v>8.49315068493151e-5</v>
      </c>
      <c r="L29" s="1">
        <f>C29/(LPR利息计算器!$H$10*100)</f>
        <v>9.86301369863014e-5</v>
      </c>
      <c r="M29" s="21">
        <f>LPR利息计算器!$B$6</f>
        <v>100000</v>
      </c>
      <c r="N29" s="1">
        <f t="shared" si="14"/>
        <v>263.287671232877</v>
      </c>
      <c r="O29" s="1">
        <f t="shared" si="15"/>
        <v>305.753424657534</v>
      </c>
      <c r="P29" s="1">
        <f>N29*LPR利息计算器!$H$8</f>
        <v>263.287671232877</v>
      </c>
      <c r="Q29" s="1">
        <f>O29*LPR利息计算器!$H$8</f>
        <v>305.753424657534</v>
      </c>
    </row>
    <row r="30" spans="1:17">
      <c r="A30" s="14">
        <v>45646</v>
      </c>
      <c r="B30" s="10">
        <v>3.1</v>
      </c>
      <c r="C30" s="10">
        <v>3.6</v>
      </c>
      <c r="D30" s="3">
        <f t="shared" si="2"/>
        <v>45646</v>
      </c>
      <c r="E30" s="3">
        <f t="shared" si="13"/>
        <v>45677</v>
      </c>
      <c r="F30" s="13">
        <f>LPR利息计算器!$B$2</f>
        <v>43697</v>
      </c>
      <c r="G30" s="3">
        <f>LPR利息计算器!$B$4</f>
        <v>46138</v>
      </c>
      <c r="H30" s="14">
        <f t="shared" si="16"/>
        <v>45646</v>
      </c>
      <c r="I30" s="20">
        <f t="shared" si="17"/>
        <v>45677</v>
      </c>
      <c r="J30" s="1">
        <f t="shared" si="18"/>
        <v>31</v>
      </c>
      <c r="K30" s="1">
        <f>B30/(LPR利息计算器!$H$10*100)</f>
        <v>8.49315068493151e-5</v>
      </c>
      <c r="L30" s="1">
        <f>C30/(LPR利息计算器!$H$10*100)</f>
        <v>9.86301369863014e-5</v>
      </c>
      <c r="M30" s="21">
        <f>LPR利息计算器!$B$6</f>
        <v>100000</v>
      </c>
      <c r="N30" s="1">
        <f t="shared" si="14"/>
        <v>263.287671232877</v>
      </c>
      <c r="O30" s="1">
        <f t="shared" si="15"/>
        <v>305.753424657534</v>
      </c>
      <c r="P30" s="1">
        <f>N30*LPR利息计算器!$H$8</f>
        <v>263.287671232877</v>
      </c>
      <c r="Q30" s="1">
        <f>O30*LPR利息计算器!$H$8</f>
        <v>305.753424657534</v>
      </c>
    </row>
    <row r="31" spans="1:17">
      <c r="A31" s="14">
        <v>45616</v>
      </c>
      <c r="B31" s="10">
        <v>3.1</v>
      </c>
      <c r="C31" s="10">
        <v>3.6</v>
      </c>
      <c r="D31" s="3">
        <f t="shared" si="2"/>
        <v>45616</v>
      </c>
      <c r="E31" s="3">
        <f t="shared" si="13"/>
        <v>45646</v>
      </c>
      <c r="F31" s="13">
        <f>LPR利息计算器!$B$2</f>
        <v>43697</v>
      </c>
      <c r="G31" s="3">
        <f>LPR利息计算器!$B$4</f>
        <v>46138</v>
      </c>
      <c r="H31" s="14">
        <f t="shared" si="16"/>
        <v>45616</v>
      </c>
      <c r="I31" s="20">
        <f t="shared" si="17"/>
        <v>45646</v>
      </c>
      <c r="J31" s="1">
        <f t="shared" si="18"/>
        <v>30</v>
      </c>
      <c r="K31" s="1">
        <f>B31/(LPR利息计算器!$H$10*100)</f>
        <v>8.49315068493151e-5</v>
      </c>
      <c r="L31" s="1">
        <f>C31/(LPR利息计算器!$H$10*100)</f>
        <v>9.86301369863014e-5</v>
      </c>
      <c r="M31" s="21">
        <f>LPR利息计算器!$B$6</f>
        <v>100000</v>
      </c>
      <c r="N31" s="1">
        <f t="shared" ref="N31:N45" si="19">M31*K31*J31</f>
        <v>254.794520547945</v>
      </c>
      <c r="O31" s="1">
        <f t="shared" ref="O31:O45" si="20">M31*L31*J31</f>
        <v>295.890410958904</v>
      </c>
      <c r="P31" s="1">
        <f>N31*LPR利息计算器!$H$8</f>
        <v>254.794520547945</v>
      </c>
      <c r="Q31" s="1">
        <f>O31*LPR利息计算器!$H$8</f>
        <v>295.890410958904</v>
      </c>
    </row>
    <row r="32" spans="1:17">
      <c r="A32" s="14">
        <v>45586</v>
      </c>
      <c r="B32" s="10">
        <v>3.1</v>
      </c>
      <c r="C32" s="10">
        <v>3.6</v>
      </c>
      <c r="D32" s="3">
        <f t="shared" si="2"/>
        <v>45586</v>
      </c>
      <c r="E32" s="3">
        <f t="shared" si="13"/>
        <v>45616</v>
      </c>
      <c r="F32" s="13">
        <f>LPR利息计算器!$B$2</f>
        <v>43697</v>
      </c>
      <c r="G32" s="3">
        <f>LPR利息计算器!$B$4</f>
        <v>46138</v>
      </c>
      <c r="H32" s="14">
        <f t="shared" si="16"/>
        <v>45586</v>
      </c>
      <c r="I32" s="20">
        <f t="shared" si="17"/>
        <v>45616</v>
      </c>
      <c r="J32" s="1">
        <f t="shared" si="18"/>
        <v>30</v>
      </c>
      <c r="K32" s="1">
        <f>B32/(LPR利息计算器!$H$10*100)</f>
        <v>8.49315068493151e-5</v>
      </c>
      <c r="L32" s="1">
        <f>C32/(LPR利息计算器!$H$10*100)</f>
        <v>9.86301369863014e-5</v>
      </c>
      <c r="M32" s="21">
        <f>LPR利息计算器!$B$6</f>
        <v>100000</v>
      </c>
      <c r="N32" s="1">
        <f t="shared" si="19"/>
        <v>254.794520547945</v>
      </c>
      <c r="O32" s="1">
        <f t="shared" si="20"/>
        <v>295.890410958904</v>
      </c>
      <c r="P32" s="1">
        <f>N32*LPR利息计算器!$H$8</f>
        <v>254.794520547945</v>
      </c>
      <c r="Q32" s="1">
        <f>O32*LPR利息计算器!$H$8</f>
        <v>295.890410958904</v>
      </c>
    </row>
    <row r="33" spans="1:17">
      <c r="A33" s="14">
        <v>45555</v>
      </c>
      <c r="B33" s="10">
        <v>3.35</v>
      </c>
      <c r="C33" s="10">
        <v>3.85</v>
      </c>
      <c r="D33" s="3">
        <f t="shared" si="2"/>
        <v>45555</v>
      </c>
      <c r="E33" s="3">
        <f t="shared" si="13"/>
        <v>45586</v>
      </c>
      <c r="F33" s="13">
        <f>LPR利息计算器!$B$2</f>
        <v>43697</v>
      </c>
      <c r="G33" s="3">
        <f>LPR利息计算器!$B$4</f>
        <v>46138</v>
      </c>
      <c r="H33" s="14">
        <f t="shared" si="16"/>
        <v>45555</v>
      </c>
      <c r="I33" s="20">
        <f t="shared" si="17"/>
        <v>45586</v>
      </c>
      <c r="J33" s="1">
        <f t="shared" si="18"/>
        <v>31</v>
      </c>
      <c r="K33" s="1">
        <f>B33/(LPR利息计算器!$H$10*100)</f>
        <v>9.17808219178082e-5</v>
      </c>
      <c r="L33" s="1">
        <f>C33/(LPR利息计算器!$H$10*100)</f>
        <v>0.000105479452054795</v>
      </c>
      <c r="M33" s="21">
        <f>LPR利息计算器!$B$6</f>
        <v>100000</v>
      </c>
      <c r="N33" s="1">
        <f t="shared" si="19"/>
        <v>284.520547945205</v>
      </c>
      <c r="O33" s="1">
        <f t="shared" si="20"/>
        <v>326.986301369863</v>
      </c>
      <c r="P33" s="1">
        <f>N33*LPR利息计算器!$H$8</f>
        <v>284.520547945205</v>
      </c>
      <c r="Q33" s="1">
        <f>O33*LPR利息计算器!$H$8</f>
        <v>326.986301369863</v>
      </c>
    </row>
    <row r="34" spans="1:17">
      <c r="A34" s="14">
        <v>45524</v>
      </c>
      <c r="B34" s="10">
        <v>3.35</v>
      </c>
      <c r="C34" s="10">
        <v>3.85</v>
      </c>
      <c r="D34" s="3">
        <f t="shared" si="2"/>
        <v>45524</v>
      </c>
      <c r="E34" s="3">
        <f t="shared" si="13"/>
        <v>45555</v>
      </c>
      <c r="F34" s="13">
        <f>LPR利息计算器!$B$2</f>
        <v>43697</v>
      </c>
      <c r="G34" s="3">
        <f>LPR利息计算器!$B$4</f>
        <v>46138</v>
      </c>
      <c r="H34" s="14">
        <f t="shared" si="16"/>
        <v>45524</v>
      </c>
      <c r="I34" s="20">
        <f t="shared" si="17"/>
        <v>45555</v>
      </c>
      <c r="J34" s="1">
        <f t="shared" si="18"/>
        <v>31</v>
      </c>
      <c r="K34" s="1">
        <f>B34/(LPR利息计算器!$H$10*100)</f>
        <v>9.17808219178082e-5</v>
      </c>
      <c r="L34" s="1">
        <f>C34/(LPR利息计算器!$H$10*100)</f>
        <v>0.000105479452054795</v>
      </c>
      <c r="M34" s="21">
        <f>LPR利息计算器!$B$6</f>
        <v>100000</v>
      </c>
      <c r="N34" s="1">
        <f t="shared" si="19"/>
        <v>284.520547945205</v>
      </c>
      <c r="O34" s="1">
        <f t="shared" si="20"/>
        <v>326.986301369863</v>
      </c>
      <c r="P34" s="1">
        <f>N34*LPR利息计算器!$H$8</f>
        <v>284.520547945205</v>
      </c>
      <c r="Q34" s="1">
        <f>O34*LPR利息计算器!$H$8</f>
        <v>326.986301369863</v>
      </c>
    </row>
    <row r="35" spans="1:17">
      <c r="A35" s="14">
        <v>45495</v>
      </c>
      <c r="B35" s="10">
        <v>3.35</v>
      </c>
      <c r="C35" s="10">
        <v>3.85</v>
      </c>
      <c r="D35" s="3">
        <f t="shared" si="2"/>
        <v>45495</v>
      </c>
      <c r="E35" s="3">
        <f t="shared" si="13"/>
        <v>45524</v>
      </c>
      <c r="F35" s="13">
        <f>LPR利息计算器!$B$2</f>
        <v>43697</v>
      </c>
      <c r="G35" s="3">
        <f>LPR利息计算器!$B$4</f>
        <v>46138</v>
      </c>
      <c r="H35" s="14">
        <f t="shared" si="16"/>
        <v>45495</v>
      </c>
      <c r="I35" s="20">
        <f t="shared" si="17"/>
        <v>45524</v>
      </c>
      <c r="J35" s="1">
        <f t="shared" si="18"/>
        <v>29</v>
      </c>
      <c r="K35" s="1">
        <f>B35/(LPR利息计算器!$H$10*100)</f>
        <v>9.17808219178082e-5</v>
      </c>
      <c r="L35" s="1">
        <f>C35/(LPR利息计算器!$H$10*100)</f>
        <v>0.000105479452054795</v>
      </c>
      <c r="M35" s="21">
        <f>LPR利息计算器!$B$6</f>
        <v>100000</v>
      </c>
      <c r="N35" s="1">
        <f t="shared" si="19"/>
        <v>266.164383561644</v>
      </c>
      <c r="O35" s="1">
        <f t="shared" si="20"/>
        <v>305.890410958904</v>
      </c>
      <c r="P35" s="1">
        <f>N35*LPR利息计算器!$H$8</f>
        <v>266.164383561644</v>
      </c>
      <c r="Q35" s="1">
        <f>O35*LPR利息计算器!$H$8</f>
        <v>305.890410958904</v>
      </c>
    </row>
    <row r="36" spans="1:17">
      <c r="A36" s="14">
        <v>45463</v>
      </c>
      <c r="B36" s="10">
        <v>3.45</v>
      </c>
      <c r="C36" s="10">
        <v>3.95</v>
      </c>
      <c r="D36" s="3">
        <f t="shared" si="2"/>
        <v>45463</v>
      </c>
      <c r="E36" s="3">
        <f t="shared" si="13"/>
        <v>45495</v>
      </c>
      <c r="F36" s="13">
        <f>LPR利息计算器!$B$2</f>
        <v>43697</v>
      </c>
      <c r="G36" s="3">
        <f>LPR利息计算器!$B$4</f>
        <v>46138</v>
      </c>
      <c r="H36" s="14">
        <f t="shared" si="16"/>
        <v>45463</v>
      </c>
      <c r="I36" s="20">
        <f t="shared" si="17"/>
        <v>45495</v>
      </c>
      <c r="J36" s="1">
        <f t="shared" si="18"/>
        <v>32</v>
      </c>
      <c r="K36" s="1">
        <f>B36/(LPR利息计算器!$H$10*100)</f>
        <v>9.45205479452055e-5</v>
      </c>
      <c r="L36" s="1">
        <f>C36/(LPR利息计算器!$H$10*100)</f>
        <v>0.000108219178082192</v>
      </c>
      <c r="M36" s="21">
        <f>LPR利息计算器!$B$6</f>
        <v>100000</v>
      </c>
      <c r="N36" s="1">
        <f t="shared" si="19"/>
        <v>302.465753424658</v>
      </c>
      <c r="O36" s="1">
        <f t="shared" si="20"/>
        <v>346.301369863014</v>
      </c>
      <c r="P36" s="1">
        <f>N36*LPR利息计算器!$H$8</f>
        <v>302.465753424658</v>
      </c>
      <c r="Q36" s="1">
        <f>O36*LPR利息计算器!$H$8</f>
        <v>346.301369863014</v>
      </c>
    </row>
    <row r="37" spans="1:17">
      <c r="A37" s="14">
        <v>45432</v>
      </c>
      <c r="B37" s="10">
        <v>3.45</v>
      </c>
      <c r="C37" s="10">
        <v>3.95</v>
      </c>
      <c r="D37" s="3">
        <f t="shared" si="2"/>
        <v>45432</v>
      </c>
      <c r="E37" s="3">
        <f t="shared" si="13"/>
        <v>45463</v>
      </c>
      <c r="F37" s="13">
        <f>LPR利息计算器!$B$2</f>
        <v>43697</v>
      </c>
      <c r="G37" s="3">
        <f>LPR利息计算器!$B$4</f>
        <v>46138</v>
      </c>
      <c r="H37" s="14">
        <f t="shared" si="16"/>
        <v>45432</v>
      </c>
      <c r="I37" s="20">
        <f t="shared" si="17"/>
        <v>45463</v>
      </c>
      <c r="J37" s="1">
        <f t="shared" si="18"/>
        <v>31</v>
      </c>
      <c r="K37" s="1">
        <f>B37/(LPR利息计算器!$H$10*100)</f>
        <v>9.45205479452055e-5</v>
      </c>
      <c r="L37" s="1">
        <f>C37/(LPR利息计算器!$H$10*100)</f>
        <v>0.000108219178082192</v>
      </c>
      <c r="M37" s="21">
        <f>LPR利息计算器!$B$6</f>
        <v>100000</v>
      </c>
      <c r="N37" s="1">
        <f t="shared" si="19"/>
        <v>293.013698630137</v>
      </c>
      <c r="O37" s="1">
        <f t="shared" si="20"/>
        <v>335.479452054795</v>
      </c>
      <c r="P37" s="1">
        <f>N37*LPR利息计算器!$H$8</f>
        <v>293.013698630137</v>
      </c>
      <c r="Q37" s="1">
        <f>O37*LPR利息计算器!$H$8</f>
        <v>335.479452054795</v>
      </c>
    </row>
    <row r="38" spans="1:17">
      <c r="A38" s="14">
        <v>45404</v>
      </c>
      <c r="B38" s="10">
        <v>3.45</v>
      </c>
      <c r="C38" s="10">
        <v>3.95</v>
      </c>
      <c r="D38" s="3">
        <f t="shared" si="2"/>
        <v>45404</v>
      </c>
      <c r="E38" s="3">
        <f t="shared" si="13"/>
        <v>45432</v>
      </c>
      <c r="F38" s="13">
        <f>LPR利息计算器!$B$2</f>
        <v>43697</v>
      </c>
      <c r="G38" s="3">
        <f>LPR利息计算器!$B$4</f>
        <v>46138</v>
      </c>
      <c r="H38" s="14">
        <f t="shared" si="16"/>
        <v>45404</v>
      </c>
      <c r="I38" s="20">
        <f t="shared" si="17"/>
        <v>45432</v>
      </c>
      <c r="J38" s="1">
        <f t="shared" si="18"/>
        <v>28</v>
      </c>
      <c r="K38" s="1">
        <f>B38/(LPR利息计算器!$H$10*100)</f>
        <v>9.45205479452055e-5</v>
      </c>
      <c r="L38" s="1">
        <f>C38/(LPR利息计算器!$H$10*100)</f>
        <v>0.000108219178082192</v>
      </c>
      <c r="M38" s="21">
        <f>LPR利息计算器!$B$6</f>
        <v>100000</v>
      </c>
      <c r="N38" s="1">
        <f t="shared" si="19"/>
        <v>264.657534246575</v>
      </c>
      <c r="O38" s="1">
        <f t="shared" si="20"/>
        <v>303.013698630137</v>
      </c>
      <c r="P38" s="1">
        <f>N38*LPR利息计算器!$H$8</f>
        <v>264.657534246575</v>
      </c>
      <c r="Q38" s="1">
        <f>O38*LPR利息计算器!$H$8</f>
        <v>303.013698630137</v>
      </c>
    </row>
    <row r="39" spans="1:17">
      <c r="A39" s="14">
        <v>45371</v>
      </c>
      <c r="B39" s="10">
        <v>3.45</v>
      </c>
      <c r="C39" s="10">
        <v>3.95</v>
      </c>
      <c r="D39" s="3">
        <f t="shared" si="2"/>
        <v>45371</v>
      </c>
      <c r="E39" s="3">
        <f t="shared" si="13"/>
        <v>45404</v>
      </c>
      <c r="F39" s="13">
        <f>LPR利息计算器!$B$2</f>
        <v>43697</v>
      </c>
      <c r="G39" s="3">
        <f>LPR利息计算器!$B$4</f>
        <v>46138</v>
      </c>
      <c r="H39" s="14">
        <f t="shared" si="16"/>
        <v>45371</v>
      </c>
      <c r="I39" s="20">
        <f t="shared" si="17"/>
        <v>45404</v>
      </c>
      <c r="J39" s="1">
        <f t="shared" si="18"/>
        <v>33</v>
      </c>
      <c r="K39" s="1">
        <f>B39/(LPR利息计算器!$H$10*100)</f>
        <v>9.45205479452055e-5</v>
      </c>
      <c r="L39" s="1">
        <f>C39/(LPR利息计算器!$H$10*100)</f>
        <v>0.000108219178082192</v>
      </c>
      <c r="M39" s="21">
        <f>LPR利息计算器!$B$6</f>
        <v>100000</v>
      </c>
      <c r="N39" s="1">
        <f t="shared" si="19"/>
        <v>311.917808219178</v>
      </c>
      <c r="O39" s="1">
        <f t="shared" si="20"/>
        <v>357.123287671233</v>
      </c>
      <c r="P39" s="1">
        <f>N39*LPR利息计算器!$H$8</f>
        <v>311.917808219178</v>
      </c>
      <c r="Q39" s="1">
        <f>O39*LPR利息计算器!$H$8</f>
        <v>357.123287671233</v>
      </c>
    </row>
    <row r="40" spans="1:17">
      <c r="A40" s="14">
        <v>45342</v>
      </c>
      <c r="B40" s="10">
        <v>3.45</v>
      </c>
      <c r="C40" s="10">
        <v>3.95</v>
      </c>
      <c r="D40" s="3">
        <f t="shared" si="2"/>
        <v>45342</v>
      </c>
      <c r="E40" s="3">
        <f t="shared" si="13"/>
        <v>45371</v>
      </c>
      <c r="F40" s="13">
        <f>LPR利息计算器!$B$2</f>
        <v>43697</v>
      </c>
      <c r="G40" s="3">
        <f>LPR利息计算器!$B$4</f>
        <v>46138</v>
      </c>
      <c r="H40" s="14">
        <f t="shared" si="16"/>
        <v>45342</v>
      </c>
      <c r="I40" s="20">
        <f t="shared" si="17"/>
        <v>45371</v>
      </c>
      <c r="J40" s="1">
        <f t="shared" si="18"/>
        <v>29</v>
      </c>
      <c r="K40" s="1">
        <f>B40/(LPR利息计算器!$H$10*100)</f>
        <v>9.45205479452055e-5</v>
      </c>
      <c r="L40" s="1">
        <f>C40/(LPR利息计算器!$H$10*100)</f>
        <v>0.000108219178082192</v>
      </c>
      <c r="M40" s="21">
        <f>LPR利息计算器!$B$6</f>
        <v>100000</v>
      </c>
      <c r="N40" s="1">
        <f t="shared" si="19"/>
        <v>274.109589041096</v>
      </c>
      <c r="O40" s="1">
        <f t="shared" si="20"/>
        <v>313.835616438356</v>
      </c>
      <c r="P40" s="1">
        <f>N40*LPR利息计算器!$H$8</f>
        <v>274.109589041096</v>
      </c>
      <c r="Q40" s="1">
        <f>O40*LPR利息计算器!$H$8</f>
        <v>313.835616438356</v>
      </c>
    </row>
    <row r="41" spans="1:17">
      <c r="A41" s="14">
        <v>45313</v>
      </c>
      <c r="B41" s="10">
        <v>3.45</v>
      </c>
      <c r="C41" s="10">
        <v>4.2</v>
      </c>
      <c r="D41" s="3">
        <f t="shared" si="2"/>
        <v>45313</v>
      </c>
      <c r="E41" s="3">
        <f t="shared" si="13"/>
        <v>45342</v>
      </c>
      <c r="F41" s="13">
        <f>LPR利息计算器!$B$2</f>
        <v>43697</v>
      </c>
      <c r="G41" s="3">
        <f>LPR利息计算器!$B$4</f>
        <v>46138</v>
      </c>
      <c r="H41" s="14">
        <f t="shared" si="16"/>
        <v>45313</v>
      </c>
      <c r="I41" s="20">
        <f t="shared" si="17"/>
        <v>45342</v>
      </c>
      <c r="J41" s="1">
        <f t="shared" si="18"/>
        <v>29</v>
      </c>
      <c r="K41" s="1">
        <f>B41/(LPR利息计算器!$H$10*100)</f>
        <v>9.45205479452055e-5</v>
      </c>
      <c r="L41" s="1">
        <f>C41/(LPR利息计算器!$H$10*100)</f>
        <v>0.000115068493150685</v>
      </c>
      <c r="M41" s="21">
        <f>LPR利息计算器!$B$6</f>
        <v>100000</v>
      </c>
      <c r="N41" s="1">
        <f t="shared" si="19"/>
        <v>274.109589041096</v>
      </c>
      <c r="O41" s="1">
        <f t="shared" si="20"/>
        <v>333.698630136986</v>
      </c>
      <c r="P41" s="1">
        <f>N41*LPR利息计算器!$H$8</f>
        <v>274.109589041096</v>
      </c>
      <c r="Q41" s="1">
        <f>O41*LPR利息计算器!$H$8</f>
        <v>333.698630136986</v>
      </c>
    </row>
    <row r="42" spans="1:17">
      <c r="A42" s="14">
        <v>45280</v>
      </c>
      <c r="B42" s="10">
        <v>3.45</v>
      </c>
      <c r="C42" s="10">
        <v>4.2</v>
      </c>
      <c r="D42" s="3">
        <f t="shared" si="2"/>
        <v>45280</v>
      </c>
      <c r="E42" s="3">
        <f t="shared" si="13"/>
        <v>45313</v>
      </c>
      <c r="F42" s="13">
        <f>LPR利息计算器!$B$2</f>
        <v>43697</v>
      </c>
      <c r="G42" s="3">
        <f>LPR利息计算器!$B$4</f>
        <v>46138</v>
      </c>
      <c r="H42" s="14">
        <f t="shared" si="16"/>
        <v>45280</v>
      </c>
      <c r="I42" s="20">
        <f t="shared" si="17"/>
        <v>45313</v>
      </c>
      <c r="J42" s="1">
        <f t="shared" si="18"/>
        <v>33</v>
      </c>
      <c r="K42" s="1">
        <f>B42/(LPR利息计算器!$H$10*100)</f>
        <v>9.45205479452055e-5</v>
      </c>
      <c r="L42" s="1">
        <f>C42/(LPR利息计算器!$H$10*100)</f>
        <v>0.000115068493150685</v>
      </c>
      <c r="M42" s="21">
        <f>LPR利息计算器!$B$6</f>
        <v>100000</v>
      </c>
      <c r="N42" s="1">
        <f t="shared" si="19"/>
        <v>311.917808219178</v>
      </c>
      <c r="O42" s="1">
        <f t="shared" si="20"/>
        <v>379.72602739726</v>
      </c>
      <c r="P42" s="1">
        <f>N42*LPR利息计算器!$H$8</f>
        <v>311.917808219178</v>
      </c>
      <c r="Q42" s="1">
        <f>O42*LPR利息计算器!$H$8</f>
        <v>379.72602739726</v>
      </c>
    </row>
    <row r="43" spans="1:17">
      <c r="A43" s="14">
        <v>45250</v>
      </c>
      <c r="B43" s="10">
        <v>3.45</v>
      </c>
      <c r="C43" s="10">
        <v>4.2</v>
      </c>
      <c r="D43" s="3">
        <f t="shared" si="2"/>
        <v>45250</v>
      </c>
      <c r="E43" s="3">
        <f t="shared" si="13"/>
        <v>45280</v>
      </c>
      <c r="F43" s="13">
        <f>LPR利息计算器!$B$2</f>
        <v>43697</v>
      </c>
      <c r="G43" s="3">
        <f>LPR利息计算器!$B$4</f>
        <v>46138</v>
      </c>
      <c r="H43" s="14">
        <f t="shared" si="16"/>
        <v>45250</v>
      </c>
      <c r="I43" s="20">
        <f t="shared" si="17"/>
        <v>45280</v>
      </c>
      <c r="J43" s="1">
        <f t="shared" si="18"/>
        <v>30</v>
      </c>
      <c r="K43" s="1">
        <f>B43/(LPR利息计算器!$H$10*100)</f>
        <v>9.45205479452055e-5</v>
      </c>
      <c r="L43" s="1">
        <f>C43/(LPR利息计算器!$H$10*100)</f>
        <v>0.000115068493150685</v>
      </c>
      <c r="M43" s="21">
        <f>LPR利息计算器!$B$6</f>
        <v>100000</v>
      </c>
      <c r="N43" s="1">
        <f t="shared" si="19"/>
        <v>283.561643835616</v>
      </c>
      <c r="O43" s="1">
        <f t="shared" si="20"/>
        <v>345.205479452055</v>
      </c>
      <c r="P43" s="1">
        <f>N43*LPR利息计算器!$H$8</f>
        <v>283.561643835616</v>
      </c>
      <c r="Q43" s="1">
        <f>O43*LPR利息计算器!$H$8</f>
        <v>345.205479452055</v>
      </c>
    </row>
    <row r="44" spans="1:17">
      <c r="A44" s="14">
        <v>45219</v>
      </c>
      <c r="B44" s="10">
        <v>3.45</v>
      </c>
      <c r="C44" s="10">
        <v>4.2</v>
      </c>
      <c r="D44" s="3">
        <f t="shared" si="2"/>
        <v>45219</v>
      </c>
      <c r="E44" s="3">
        <f t="shared" si="13"/>
        <v>45250</v>
      </c>
      <c r="F44" s="13">
        <f>LPR利息计算器!$B$2</f>
        <v>43697</v>
      </c>
      <c r="G44" s="3">
        <f>LPR利息计算器!$B$4</f>
        <v>46138</v>
      </c>
      <c r="H44" s="14">
        <f t="shared" si="16"/>
        <v>45219</v>
      </c>
      <c r="I44" s="20">
        <f t="shared" si="17"/>
        <v>45250</v>
      </c>
      <c r="J44" s="1">
        <f t="shared" si="18"/>
        <v>31</v>
      </c>
      <c r="K44" s="1">
        <f>B44/(LPR利息计算器!$H$10*100)</f>
        <v>9.45205479452055e-5</v>
      </c>
      <c r="L44" s="1">
        <f>C44/(LPR利息计算器!$H$10*100)</f>
        <v>0.000115068493150685</v>
      </c>
      <c r="M44" s="21">
        <f>LPR利息计算器!$B$6</f>
        <v>100000</v>
      </c>
      <c r="N44" s="1">
        <f t="shared" si="19"/>
        <v>293.013698630137</v>
      </c>
      <c r="O44" s="1">
        <f t="shared" si="20"/>
        <v>356.712328767123</v>
      </c>
      <c r="P44" s="1">
        <f>N44*LPR利息计算器!$H$8</f>
        <v>293.013698630137</v>
      </c>
      <c r="Q44" s="1">
        <f>O44*LPR利息计算器!$H$8</f>
        <v>356.712328767123</v>
      </c>
    </row>
    <row r="45" spans="1:17">
      <c r="A45" s="14">
        <v>45189</v>
      </c>
      <c r="B45" s="10">
        <v>3.45</v>
      </c>
      <c r="C45" s="10">
        <v>4.2</v>
      </c>
      <c r="D45" s="3">
        <f t="shared" si="2"/>
        <v>45189</v>
      </c>
      <c r="E45" s="3">
        <f t="shared" si="13"/>
        <v>45219</v>
      </c>
      <c r="F45" s="13">
        <f>LPR利息计算器!$B$2</f>
        <v>43697</v>
      </c>
      <c r="G45" s="3">
        <f>LPR利息计算器!$B$4</f>
        <v>46138</v>
      </c>
      <c r="H45" s="14">
        <f t="shared" si="16"/>
        <v>45189</v>
      </c>
      <c r="I45" s="20">
        <f t="shared" si="17"/>
        <v>45219</v>
      </c>
      <c r="J45" s="1">
        <f t="shared" si="18"/>
        <v>30</v>
      </c>
      <c r="K45" s="1">
        <f>B45/(LPR利息计算器!$H$10*100)</f>
        <v>9.45205479452055e-5</v>
      </c>
      <c r="L45" s="1">
        <f>C45/(LPR利息计算器!$H$10*100)</f>
        <v>0.000115068493150685</v>
      </c>
      <c r="M45" s="21">
        <f>LPR利息计算器!$B$6</f>
        <v>100000</v>
      </c>
      <c r="N45" s="1">
        <f t="shared" si="19"/>
        <v>283.561643835616</v>
      </c>
      <c r="O45" s="1">
        <f t="shared" si="20"/>
        <v>345.205479452055</v>
      </c>
      <c r="P45" s="1">
        <f>N45*LPR利息计算器!$H$8</f>
        <v>283.561643835616</v>
      </c>
      <c r="Q45" s="1">
        <f>O45*LPR利息计算器!$H$8</f>
        <v>345.205479452055</v>
      </c>
    </row>
    <row r="46" spans="1:17">
      <c r="A46" s="14">
        <v>45159</v>
      </c>
      <c r="B46" s="10">
        <v>3.45</v>
      </c>
      <c r="C46" s="10">
        <v>4.2</v>
      </c>
      <c r="D46" s="3">
        <f t="shared" si="2"/>
        <v>45159</v>
      </c>
      <c r="E46" s="3">
        <f t="shared" ref="E46:E57" si="21">A45</f>
        <v>45189</v>
      </c>
      <c r="F46" s="13">
        <f>LPR利息计算器!$B$2</f>
        <v>43697</v>
      </c>
      <c r="G46" s="3">
        <f>LPR利息计算器!$B$4</f>
        <v>46138</v>
      </c>
      <c r="H46" s="14">
        <f t="shared" ref="H46:H57" si="22">IF(AND(F46&gt;=D46,F46&lt;=E46),F46,IF(F46&gt;E46,0,IF(G46&gt;D46,D46,0)))</f>
        <v>45159</v>
      </c>
      <c r="I46" s="20">
        <f t="shared" ref="I46:I57" si="23">IF(AND(G46&gt;D46,G46&lt;=E46),G46,IF(F46&gt;E46,0,IF(G46&gt;D46,E46,0)))</f>
        <v>45189</v>
      </c>
      <c r="J46" s="1">
        <f t="shared" ref="J46:J57" si="24">I46-H46</f>
        <v>30</v>
      </c>
      <c r="K46" s="1">
        <f>B46/(LPR利息计算器!$H$10*100)</f>
        <v>9.45205479452055e-5</v>
      </c>
      <c r="L46" s="1">
        <f>C46/(LPR利息计算器!$H$10*100)</f>
        <v>0.000115068493150685</v>
      </c>
      <c r="M46" s="21">
        <f>LPR利息计算器!$B$6</f>
        <v>100000</v>
      </c>
      <c r="N46" s="1">
        <f t="shared" ref="N46:N57" si="25">M46*K46*J46</f>
        <v>283.561643835616</v>
      </c>
      <c r="O46" s="1">
        <f t="shared" ref="O46:O57" si="26">M46*L46*J46</f>
        <v>345.205479452055</v>
      </c>
      <c r="P46" s="1">
        <f>N46*LPR利息计算器!$H$8</f>
        <v>283.561643835616</v>
      </c>
      <c r="Q46" s="1">
        <f>O46*LPR利息计算器!$H$8</f>
        <v>345.205479452055</v>
      </c>
    </row>
    <row r="47" spans="1:17">
      <c r="A47" s="14">
        <v>45127</v>
      </c>
      <c r="B47" s="10">
        <v>3.55</v>
      </c>
      <c r="C47" s="10">
        <v>4.2</v>
      </c>
      <c r="D47" s="3">
        <f t="shared" si="2"/>
        <v>45127</v>
      </c>
      <c r="E47" s="3">
        <f t="shared" si="21"/>
        <v>45159</v>
      </c>
      <c r="F47" s="13">
        <f>LPR利息计算器!$B$2</f>
        <v>43697</v>
      </c>
      <c r="G47" s="3">
        <f>LPR利息计算器!$B$4</f>
        <v>46138</v>
      </c>
      <c r="H47" s="14">
        <f t="shared" si="22"/>
        <v>45127</v>
      </c>
      <c r="I47" s="20">
        <f t="shared" si="23"/>
        <v>45159</v>
      </c>
      <c r="J47" s="1">
        <f t="shared" si="24"/>
        <v>32</v>
      </c>
      <c r="K47" s="1">
        <f>B47/(LPR利息计算器!$H$10*100)</f>
        <v>9.72602739726027e-5</v>
      </c>
      <c r="L47" s="1">
        <f>C47/(LPR利息计算器!$H$10*100)</f>
        <v>0.000115068493150685</v>
      </c>
      <c r="M47" s="21">
        <f>LPR利息计算器!$B$6</f>
        <v>100000</v>
      </c>
      <c r="N47" s="1">
        <f t="shared" si="25"/>
        <v>311.232876712329</v>
      </c>
      <c r="O47" s="1">
        <f t="shared" si="26"/>
        <v>368.219178082192</v>
      </c>
      <c r="P47" s="1">
        <f>N47*LPR利息计算器!$H$8</f>
        <v>311.232876712329</v>
      </c>
      <c r="Q47" s="1">
        <f>O47*LPR利息计算器!$H$8</f>
        <v>368.219178082192</v>
      </c>
    </row>
    <row r="48" spans="1:17">
      <c r="A48" s="14">
        <v>45097</v>
      </c>
      <c r="B48" s="10">
        <v>3.55</v>
      </c>
      <c r="C48" s="10">
        <v>4.2</v>
      </c>
      <c r="D48" s="3">
        <f t="shared" si="2"/>
        <v>45097</v>
      </c>
      <c r="E48" s="3">
        <f t="shared" si="21"/>
        <v>45127</v>
      </c>
      <c r="F48" s="13">
        <f>LPR利息计算器!$B$2</f>
        <v>43697</v>
      </c>
      <c r="G48" s="3">
        <f>LPR利息计算器!$B$4</f>
        <v>46138</v>
      </c>
      <c r="H48" s="14">
        <f t="shared" si="22"/>
        <v>45097</v>
      </c>
      <c r="I48" s="20">
        <f t="shared" si="23"/>
        <v>45127</v>
      </c>
      <c r="J48" s="1">
        <f t="shared" si="24"/>
        <v>30</v>
      </c>
      <c r="K48" s="1">
        <f>B48/(LPR利息计算器!$H$10*100)</f>
        <v>9.72602739726027e-5</v>
      </c>
      <c r="L48" s="1">
        <f>C48/(LPR利息计算器!$H$10*100)</f>
        <v>0.000115068493150685</v>
      </c>
      <c r="M48" s="21">
        <f>LPR利息计算器!$B$6</f>
        <v>100000</v>
      </c>
      <c r="N48" s="1">
        <f t="shared" si="25"/>
        <v>291.780821917808</v>
      </c>
      <c r="O48" s="1">
        <f t="shared" si="26"/>
        <v>345.205479452055</v>
      </c>
      <c r="P48" s="1">
        <f>N48*LPR利息计算器!$H$8</f>
        <v>291.780821917808</v>
      </c>
      <c r="Q48" s="1">
        <f>O48*LPR利息计算器!$H$8</f>
        <v>345.205479452055</v>
      </c>
    </row>
    <row r="49" spans="1:17">
      <c r="A49" s="14">
        <v>45068</v>
      </c>
      <c r="B49" s="10">
        <v>3.65</v>
      </c>
      <c r="C49" s="10">
        <v>4.3</v>
      </c>
      <c r="D49" s="3">
        <f t="shared" si="2"/>
        <v>45068</v>
      </c>
      <c r="E49" s="3">
        <f t="shared" si="21"/>
        <v>45097</v>
      </c>
      <c r="F49" s="13">
        <f>LPR利息计算器!$B$2</f>
        <v>43697</v>
      </c>
      <c r="G49" s="3">
        <f>LPR利息计算器!$B$4</f>
        <v>46138</v>
      </c>
      <c r="H49" s="14">
        <f t="shared" si="22"/>
        <v>45068</v>
      </c>
      <c r="I49" s="20">
        <f t="shared" si="23"/>
        <v>45097</v>
      </c>
      <c r="J49" s="1">
        <f t="shared" si="24"/>
        <v>29</v>
      </c>
      <c r="K49" s="1">
        <f>B49/(LPR利息计算器!$H$10*100)</f>
        <v>0.0001</v>
      </c>
      <c r="L49" s="1">
        <f>C49/(LPR利息计算器!$H$10*100)</f>
        <v>0.000117808219178082</v>
      </c>
      <c r="M49" s="21">
        <f>LPR利息计算器!$B$6</f>
        <v>100000</v>
      </c>
      <c r="N49" s="1">
        <f t="shared" si="25"/>
        <v>290</v>
      </c>
      <c r="O49" s="1">
        <f t="shared" si="26"/>
        <v>341.643835616438</v>
      </c>
      <c r="P49" s="1">
        <f>N49*LPR利息计算器!$H$8</f>
        <v>290</v>
      </c>
      <c r="Q49" s="1">
        <f>O49*LPR利息计算器!$H$8</f>
        <v>341.643835616438</v>
      </c>
    </row>
    <row r="50" spans="1:17">
      <c r="A50" s="14">
        <v>45036</v>
      </c>
      <c r="B50" s="10">
        <v>3.65</v>
      </c>
      <c r="C50" s="10">
        <v>4.3</v>
      </c>
      <c r="D50" s="3">
        <f t="shared" si="2"/>
        <v>45036</v>
      </c>
      <c r="E50" s="3">
        <f t="shared" si="21"/>
        <v>45068</v>
      </c>
      <c r="F50" s="13">
        <f>LPR利息计算器!$B$2</f>
        <v>43697</v>
      </c>
      <c r="G50" s="3">
        <f>LPR利息计算器!$B$4</f>
        <v>46138</v>
      </c>
      <c r="H50" s="14">
        <f t="shared" si="22"/>
        <v>45036</v>
      </c>
      <c r="I50" s="20">
        <f t="shared" si="23"/>
        <v>45068</v>
      </c>
      <c r="J50" s="1">
        <f t="shared" si="24"/>
        <v>32</v>
      </c>
      <c r="K50" s="1">
        <f>B50/(LPR利息计算器!$H$10*100)</f>
        <v>0.0001</v>
      </c>
      <c r="L50" s="1">
        <f>C50/(LPR利息计算器!$H$10*100)</f>
        <v>0.000117808219178082</v>
      </c>
      <c r="M50" s="21">
        <f>LPR利息计算器!$B$6</f>
        <v>100000</v>
      </c>
      <c r="N50" s="1">
        <f t="shared" si="25"/>
        <v>320</v>
      </c>
      <c r="O50" s="1">
        <f t="shared" si="26"/>
        <v>376.986301369863</v>
      </c>
      <c r="P50" s="1">
        <f>N50*LPR利息计算器!$H$8</f>
        <v>320</v>
      </c>
      <c r="Q50" s="1">
        <f>O50*LPR利息计算器!$H$8</f>
        <v>376.986301369863</v>
      </c>
    </row>
    <row r="51" spans="1:17">
      <c r="A51" s="14">
        <v>45005</v>
      </c>
      <c r="B51" s="10">
        <v>3.65</v>
      </c>
      <c r="C51" s="10">
        <v>4.3</v>
      </c>
      <c r="D51" s="3">
        <f t="shared" si="2"/>
        <v>45005</v>
      </c>
      <c r="E51" s="3">
        <f t="shared" si="21"/>
        <v>45036</v>
      </c>
      <c r="F51" s="13">
        <f>LPR利息计算器!$B$2</f>
        <v>43697</v>
      </c>
      <c r="G51" s="3">
        <f>LPR利息计算器!$B$4</f>
        <v>46138</v>
      </c>
      <c r="H51" s="14">
        <f t="shared" si="22"/>
        <v>45005</v>
      </c>
      <c r="I51" s="20">
        <f t="shared" si="23"/>
        <v>45036</v>
      </c>
      <c r="J51" s="1">
        <f t="shared" si="24"/>
        <v>31</v>
      </c>
      <c r="K51" s="1">
        <f>B51/(LPR利息计算器!$H$10*100)</f>
        <v>0.0001</v>
      </c>
      <c r="L51" s="1">
        <f>C51/(LPR利息计算器!$H$10*100)</f>
        <v>0.000117808219178082</v>
      </c>
      <c r="M51" s="21">
        <f>LPR利息计算器!$B$6</f>
        <v>100000</v>
      </c>
      <c r="N51" s="1">
        <f t="shared" si="25"/>
        <v>310</v>
      </c>
      <c r="O51" s="1">
        <f t="shared" si="26"/>
        <v>365.205479452055</v>
      </c>
      <c r="P51" s="1">
        <f>N51*LPR利息计算器!$H$8</f>
        <v>310</v>
      </c>
      <c r="Q51" s="1">
        <f>O51*LPR利息计算器!$H$8</f>
        <v>365.205479452055</v>
      </c>
    </row>
    <row r="52" spans="1:17">
      <c r="A52" s="14">
        <v>44977</v>
      </c>
      <c r="B52" s="10">
        <v>3.65</v>
      </c>
      <c r="C52" s="10">
        <v>4.3</v>
      </c>
      <c r="D52" s="3">
        <f t="shared" si="2"/>
        <v>44977</v>
      </c>
      <c r="E52" s="3">
        <f t="shared" si="21"/>
        <v>45005</v>
      </c>
      <c r="F52" s="13">
        <f>LPR利息计算器!$B$2</f>
        <v>43697</v>
      </c>
      <c r="G52" s="3">
        <f>LPR利息计算器!$B$4</f>
        <v>46138</v>
      </c>
      <c r="H52" s="14">
        <f t="shared" si="22"/>
        <v>44977</v>
      </c>
      <c r="I52" s="20">
        <f t="shared" si="23"/>
        <v>45005</v>
      </c>
      <c r="J52" s="1">
        <f t="shared" si="24"/>
        <v>28</v>
      </c>
      <c r="K52" s="1">
        <f>B52/(LPR利息计算器!$H$10*100)</f>
        <v>0.0001</v>
      </c>
      <c r="L52" s="1">
        <f>C52/(LPR利息计算器!$H$10*100)</f>
        <v>0.000117808219178082</v>
      </c>
      <c r="M52" s="21">
        <f>LPR利息计算器!$B$6</f>
        <v>100000</v>
      </c>
      <c r="N52" s="1">
        <f t="shared" si="25"/>
        <v>280</v>
      </c>
      <c r="O52" s="1">
        <f t="shared" si="26"/>
        <v>329.86301369863</v>
      </c>
      <c r="P52" s="1">
        <f>N52*LPR利息计算器!$H$8</f>
        <v>280</v>
      </c>
      <c r="Q52" s="1">
        <f>O52*LPR利息计算器!$H$8</f>
        <v>329.86301369863</v>
      </c>
    </row>
    <row r="53" spans="1:17">
      <c r="A53" s="14">
        <v>44946</v>
      </c>
      <c r="B53" s="10">
        <v>3.65</v>
      </c>
      <c r="C53" s="10">
        <v>4.3</v>
      </c>
      <c r="D53" s="3">
        <f t="shared" si="2"/>
        <v>44946</v>
      </c>
      <c r="E53" s="3">
        <f t="shared" si="21"/>
        <v>44977</v>
      </c>
      <c r="F53" s="13">
        <f>LPR利息计算器!$B$2</f>
        <v>43697</v>
      </c>
      <c r="G53" s="3">
        <f>LPR利息计算器!$B$4</f>
        <v>46138</v>
      </c>
      <c r="H53" s="14">
        <f t="shared" si="22"/>
        <v>44946</v>
      </c>
      <c r="I53" s="20">
        <f t="shared" si="23"/>
        <v>44977</v>
      </c>
      <c r="J53" s="1">
        <f t="shared" si="24"/>
        <v>31</v>
      </c>
      <c r="K53" s="1">
        <f>B53/(LPR利息计算器!$H$10*100)</f>
        <v>0.0001</v>
      </c>
      <c r="L53" s="1">
        <f>C53/(LPR利息计算器!$H$10*100)</f>
        <v>0.000117808219178082</v>
      </c>
      <c r="M53" s="21">
        <f>LPR利息计算器!$B$6</f>
        <v>100000</v>
      </c>
      <c r="N53" s="1">
        <f t="shared" si="25"/>
        <v>310</v>
      </c>
      <c r="O53" s="1">
        <f t="shared" si="26"/>
        <v>365.205479452055</v>
      </c>
      <c r="P53" s="1">
        <f>N53*LPR利息计算器!$H$8</f>
        <v>310</v>
      </c>
      <c r="Q53" s="1">
        <f>O53*LPR利息计算器!$H$8</f>
        <v>365.205479452055</v>
      </c>
    </row>
    <row r="54" spans="1:17">
      <c r="A54" s="14">
        <v>44915</v>
      </c>
      <c r="B54" s="10">
        <v>3.65</v>
      </c>
      <c r="C54" s="10">
        <v>4.3</v>
      </c>
      <c r="D54" s="3">
        <f t="shared" si="2"/>
        <v>44915</v>
      </c>
      <c r="E54" s="3">
        <f t="shared" si="21"/>
        <v>44946</v>
      </c>
      <c r="F54" s="13">
        <f>LPR利息计算器!$B$2</f>
        <v>43697</v>
      </c>
      <c r="G54" s="3">
        <f>LPR利息计算器!$B$4</f>
        <v>46138</v>
      </c>
      <c r="H54" s="14">
        <f t="shared" si="22"/>
        <v>44915</v>
      </c>
      <c r="I54" s="20">
        <f t="shared" si="23"/>
        <v>44946</v>
      </c>
      <c r="J54" s="1">
        <f t="shared" si="24"/>
        <v>31</v>
      </c>
      <c r="K54" s="1">
        <f>B54/(LPR利息计算器!$H$10*100)</f>
        <v>0.0001</v>
      </c>
      <c r="L54" s="1">
        <f>C54/(LPR利息计算器!$H$10*100)</f>
        <v>0.000117808219178082</v>
      </c>
      <c r="M54" s="21">
        <f>LPR利息计算器!$B$6</f>
        <v>100000</v>
      </c>
      <c r="N54" s="1">
        <f t="shared" si="25"/>
        <v>310</v>
      </c>
      <c r="O54" s="1">
        <f t="shared" si="26"/>
        <v>365.205479452055</v>
      </c>
      <c r="P54" s="1">
        <f>N54*LPR利息计算器!$H$8</f>
        <v>310</v>
      </c>
      <c r="Q54" s="1">
        <f>O54*LPR利息计算器!$H$8</f>
        <v>365.205479452055</v>
      </c>
    </row>
    <row r="55" spans="1:17">
      <c r="A55" s="14">
        <v>44886</v>
      </c>
      <c r="B55" s="10">
        <v>3.65</v>
      </c>
      <c r="C55" s="10">
        <v>4.3</v>
      </c>
      <c r="D55" s="3">
        <f t="shared" si="2"/>
        <v>44886</v>
      </c>
      <c r="E55" s="3">
        <f t="shared" si="21"/>
        <v>44915</v>
      </c>
      <c r="F55" s="13">
        <f>LPR利息计算器!$B$2</f>
        <v>43697</v>
      </c>
      <c r="G55" s="3">
        <f>LPR利息计算器!$B$4</f>
        <v>46138</v>
      </c>
      <c r="H55" s="14">
        <f t="shared" si="22"/>
        <v>44886</v>
      </c>
      <c r="I55" s="20">
        <f t="shared" si="23"/>
        <v>44915</v>
      </c>
      <c r="J55" s="1">
        <f t="shared" si="24"/>
        <v>29</v>
      </c>
      <c r="K55" s="1">
        <f>B55/(LPR利息计算器!$H$10*100)</f>
        <v>0.0001</v>
      </c>
      <c r="L55" s="1">
        <f>C55/(LPR利息计算器!$H$10*100)</f>
        <v>0.000117808219178082</v>
      </c>
      <c r="M55" s="21">
        <f>LPR利息计算器!$B$6</f>
        <v>100000</v>
      </c>
      <c r="N55" s="1">
        <f t="shared" si="25"/>
        <v>290</v>
      </c>
      <c r="O55" s="1">
        <f t="shared" si="26"/>
        <v>341.643835616438</v>
      </c>
      <c r="P55" s="1">
        <f>N55*LPR利息计算器!$H$8</f>
        <v>290</v>
      </c>
      <c r="Q55" s="1">
        <f>O55*LPR利息计算器!$H$8</f>
        <v>341.643835616438</v>
      </c>
    </row>
    <row r="56" spans="1:17">
      <c r="A56" s="14">
        <v>44854</v>
      </c>
      <c r="B56" s="10">
        <v>3.65</v>
      </c>
      <c r="C56" s="10">
        <v>4.3</v>
      </c>
      <c r="D56" s="3">
        <f t="shared" si="2"/>
        <v>44854</v>
      </c>
      <c r="E56" s="3">
        <f t="shared" si="21"/>
        <v>44886</v>
      </c>
      <c r="F56" s="13">
        <f>LPR利息计算器!$B$2</f>
        <v>43697</v>
      </c>
      <c r="G56" s="3">
        <f>LPR利息计算器!$B$4</f>
        <v>46138</v>
      </c>
      <c r="H56" s="14">
        <f t="shared" si="22"/>
        <v>44854</v>
      </c>
      <c r="I56" s="20">
        <f t="shared" si="23"/>
        <v>44886</v>
      </c>
      <c r="J56" s="1">
        <f t="shared" si="24"/>
        <v>32</v>
      </c>
      <c r="K56" s="1">
        <f>B56/(LPR利息计算器!$H$10*100)</f>
        <v>0.0001</v>
      </c>
      <c r="L56" s="1">
        <f>C56/(LPR利息计算器!$H$10*100)</f>
        <v>0.000117808219178082</v>
      </c>
      <c r="M56" s="21">
        <f>LPR利息计算器!$B$6</f>
        <v>100000</v>
      </c>
      <c r="N56" s="1">
        <f t="shared" si="25"/>
        <v>320</v>
      </c>
      <c r="O56" s="1">
        <f t="shared" si="26"/>
        <v>376.986301369863</v>
      </c>
      <c r="P56" s="1">
        <f>N56*LPR利息计算器!$H$8</f>
        <v>320</v>
      </c>
      <c r="Q56" s="1">
        <f>O56*LPR利息计算器!$H$8</f>
        <v>376.986301369863</v>
      </c>
    </row>
    <row r="57" spans="1:17">
      <c r="A57" s="14">
        <v>44824</v>
      </c>
      <c r="B57" s="10">
        <v>3.65</v>
      </c>
      <c r="C57" s="10">
        <v>4.3</v>
      </c>
      <c r="D57" s="3">
        <f t="shared" si="2"/>
        <v>44824</v>
      </c>
      <c r="E57" s="3">
        <f t="shared" si="21"/>
        <v>44854</v>
      </c>
      <c r="F57" s="13">
        <f>LPR利息计算器!$B$2</f>
        <v>43697</v>
      </c>
      <c r="G57" s="3">
        <f>LPR利息计算器!$B$4</f>
        <v>46138</v>
      </c>
      <c r="H57" s="14">
        <f t="shared" si="22"/>
        <v>44824</v>
      </c>
      <c r="I57" s="20">
        <f t="shared" si="23"/>
        <v>44854</v>
      </c>
      <c r="J57" s="1">
        <f t="shared" si="24"/>
        <v>30</v>
      </c>
      <c r="K57" s="1">
        <f>B57/(LPR利息计算器!$H$10*100)</f>
        <v>0.0001</v>
      </c>
      <c r="L57" s="1">
        <f>C57/(LPR利息计算器!$H$10*100)</f>
        <v>0.000117808219178082</v>
      </c>
      <c r="M57" s="21">
        <f>LPR利息计算器!$B$6</f>
        <v>100000</v>
      </c>
      <c r="N57" s="1">
        <f t="shared" si="25"/>
        <v>300</v>
      </c>
      <c r="O57" s="1">
        <f t="shared" si="26"/>
        <v>353.424657534247</v>
      </c>
      <c r="P57" s="1">
        <f>N57*LPR利息计算器!$H$8</f>
        <v>300</v>
      </c>
      <c r="Q57" s="1">
        <f>O57*LPR利息计算器!$H$8</f>
        <v>353.424657534247</v>
      </c>
    </row>
    <row r="58" spans="1:17">
      <c r="A58" s="15">
        <v>44795</v>
      </c>
      <c r="B58" s="16">
        <v>3.65</v>
      </c>
      <c r="C58" s="16">
        <v>4.3</v>
      </c>
      <c r="D58" s="3">
        <f t="shared" si="2"/>
        <v>44795</v>
      </c>
      <c r="E58" s="3">
        <f t="shared" ref="E58:E81" si="27">A57</f>
        <v>44824</v>
      </c>
      <c r="F58" s="13">
        <f>LPR利息计算器!$B$2</f>
        <v>43697</v>
      </c>
      <c r="G58" s="3">
        <f>LPR利息计算器!$B$4</f>
        <v>46138</v>
      </c>
      <c r="H58" s="14">
        <f t="shared" ref="H58:H81" si="28">IF(AND(F58&gt;=D58,F58&lt;=E58),F58,IF(F58&gt;E58,0,IF(G58&gt;D58,D58,0)))</f>
        <v>44795</v>
      </c>
      <c r="I58" s="20">
        <f t="shared" ref="I58:I81" si="29">IF(AND(G58&gt;D58,G58&lt;=E58),G58,IF(F58&gt;E58,0,IF(G58&gt;D58,E58,0)))</f>
        <v>44824</v>
      </c>
      <c r="J58" s="1">
        <f t="shared" ref="J58:J81" si="30">I58-H58</f>
        <v>29</v>
      </c>
      <c r="K58" s="1">
        <f>B58/(LPR利息计算器!$H$10*100)</f>
        <v>0.0001</v>
      </c>
      <c r="L58" s="1">
        <f>C58/(LPR利息计算器!$H$10*100)</f>
        <v>0.000117808219178082</v>
      </c>
      <c r="M58" s="21">
        <f>LPR利息计算器!$B$6</f>
        <v>100000</v>
      </c>
      <c r="N58" s="1">
        <f t="shared" ref="N58:N81" si="31">M58*K58*J58</f>
        <v>290</v>
      </c>
      <c r="O58" s="1">
        <f t="shared" ref="O58:O81" si="32">M58*L58*J58</f>
        <v>341.643835616438</v>
      </c>
      <c r="P58" s="1">
        <f>N58*LPR利息计算器!$H$8</f>
        <v>290</v>
      </c>
      <c r="Q58" s="1">
        <f>O58*LPR利息计算器!$H$8</f>
        <v>341.643835616438</v>
      </c>
    </row>
    <row r="59" spans="1:17">
      <c r="A59" s="15">
        <v>44762</v>
      </c>
      <c r="B59" s="16">
        <v>3.7</v>
      </c>
      <c r="C59" s="16">
        <v>4.45</v>
      </c>
      <c r="D59" s="3">
        <f t="shared" si="2"/>
        <v>44762</v>
      </c>
      <c r="E59" s="3">
        <f t="shared" si="27"/>
        <v>44795</v>
      </c>
      <c r="F59" s="13">
        <f>LPR利息计算器!$B$2</f>
        <v>43697</v>
      </c>
      <c r="G59" s="3">
        <f>LPR利息计算器!$B$4</f>
        <v>46138</v>
      </c>
      <c r="H59" s="14">
        <f t="shared" si="28"/>
        <v>44762</v>
      </c>
      <c r="I59" s="20">
        <f t="shared" si="29"/>
        <v>44795</v>
      </c>
      <c r="J59" s="1">
        <f t="shared" si="30"/>
        <v>33</v>
      </c>
      <c r="K59" s="1">
        <f>B59/(LPR利息计算器!$H$10*100)</f>
        <v>0.000101369863013699</v>
      </c>
      <c r="L59" s="1">
        <f>C59/(LPR利息计算器!$H$10*100)</f>
        <v>0.000121917808219178</v>
      </c>
      <c r="M59" s="21">
        <f>LPR利息计算器!$B$6</f>
        <v>100000</v>
      </c>
      <c r="N59" s="1">
        <f t="shared" si="31"/>
        <v>334.520547945205</v>
      </c>
      <c r="O59" s="1">
        <f t="shared" si="32"/>
        <v>402.328767123288</v>
      </c>
      <c r="P59" s="1">
        <f>N59*LPR利息计算器!$H$8</f>
        <v>334.520547945205</v>
      </c>
      <c r="Q59" s="1">
        <f>O59*LPR利息计算器!$H$8</f>
        <v>402.328767123288</v>
      </c>
    </row>
    <row r="60" spans="1:17">
      <c r="A60" s="15">
        <v>44732</v>
      </c>
      <c r="B60" s="16">
        <v>3.7</v>
      </c>
      <c r="C60" s="16">
        <v>4.45</v>
      </c>
      <c r="D60" s="3">
        <f t="shared" si="2"/>
        <v>44732</v>
      </c>
      <c r="E60" s="3">
        <f t="shared" si="27"/>
        <v>44762</v>
      </c>
      <c r="F60" s="13">
        <f>LPR利息计算器!$B$2</f>
        <v>43697</v>
      </c>
      <c r="G60" s="3">
        <f>LPR利息计算器!$B$4</f>
        <v>46138</v>
      </c>
      <c r="H60" s="14">
        <f t="shared" si="28"/>
        <v>44732</v>
      </c>
      <c r="I60" s="20">
        <f t="shared" si="29"/>
        <v>44762</v>
      </c>
      <c r="J60" s="1">
        <f t="shared" si="30"/>
        <v>30</v>
      </c>
      <c r="K60" s="1">
        <f>B60/(LPR利息计算器!$H$10*100)</f>
        <v>0.000101369863013699</v>
      </c>
      <c r="L60" s="1">
        <f>C60/(LPR利息计算器!$H$10*100)</f>
        <v>0.000121917808219178</v>
      </c>
      <c r="M60" s="21">
        <f>LPR利息计算器!$B$6</f>
        <v>100000</v>
      </c>
      <c r="N60" s="1">
        <f t="shared" si="31"/>
        <v>304.109589041096</v>
      </c>
      <c r="O60" s="1">
        <f t="shared" si="32"/>
        <v>365.753424657534</v>
      </c>
      <c r="P60" s="1">
        <f>N60*LPR利息计算器!$H$8</f>
        <v>304.109589041096</v>
      </c>
      <c r="Q60" s="1">
        <f>O60*LPR利息计算器!$H$8</f>
        <v>365.753424657534</v>
      </c>
    </row>
    <row r="61" spans="1:17">
      <c r="A61" s="15">
        <v>44701</v>
      </c>
      <c r="B61" s="16">
        <v>3.7</v>
      </c>
      <c r="C61" s="16">
        <v>4.45</v>
      </c>
      <c r="D61" s="3">
        <f t="shared" si="2"/>
        <v>44701</v>
      </c>
      <c r="E61" s="3">
        <f t="shared" si="27"/>
        <v>44732</v>
      </c>
      <c r="F61" s="13">
        <f>LPR利息计算器!$B$2</f>
        <v>43697</v>
      </c>
      <c r="G61" s="3">
        <f>LPR利息计算器!$B$4</f>
        <v>46138</v>
      </c>
      <c r="H61" s="14">
        <f t="shared" si="28"/>
        <v>44701</v>
      </c>
      <c r="I61" s="20">
        <f t="shared" si="29"/>
        <v>44732</v>
      </c>
      <c r="J61" s="1">
        <f t="shared" si="30"/>
        <v>31</v>
      </c>
      <c r="K61" s="1">
        <f>B61/(LPR利息计算器!$H$10*100)</f>
        <v>0.000101369863013699</v>
      </c>
      <c r="L61" s="1">
        <f>C61/(LPR利息计算器!$H$10*100)</f>
        <v>0.000121917808219178</v>
      </c>
      <c r="M61" s="21">
        <f>LPR利息计算器!$B$6</f>
        <v>100000</v>
      </c>
      <c r="N61" s="1">
        <f t="shared" si="31"/>
        <v>314.246575342466</v>
      </c>
      <c r="O61" s="1">
        <f t="shared" si="32"/>
        <v>377.945205479452</v>
      </c>
      <c r="P61" s="1">
        <f>N61*LPR利息计算器!$H$8</f>
        <v>314.246575342466</v>
      </c>
      <c r="Q61" s="1">
        <f>O61*LPR利息计算器!$H$8</f>
        <v>377.945205479452</v>
      </c>
    </row>
    <row r="62" spans="1:17">
      <c r="A62" s="15">
        <v>44671</v>
      </c>
      <c r="B62" s="16">
        <v>3.7</v>
      </c>
      <c r="C62" s="16">
        <v>4.6</v>
      </c>
      <c r="D62" s="3">
        <f t="shared" si="2"/>
        <v>44671</v>
      </c>
      <c r="E62" s="3">
        <f t="shared" si="27"/>
        <v>44701</v>
      </c>
      <c r="F62" s="13">
        <f>LPR利息计算器!$B$2</f>
        <v>43697</v>
      </c>
      <c r="G62" s="3">
        <f>LPR利息计算器!$B$4</f>
        <v>46138</v>
      </c>
      <c r="H62" s="14">
        <f t="shared" si="28"/>
        <v>44671</v>
      </c>
      <c r="I62" s="20">
        <f t="shared" si="29"/>
        <v>44701</v>
      </c>
      <c r="J62" s="1">
        <f t="shared" si="30"/>
        <v>30</v>
      </c>
      <c r="K62" s="1">
        <f>B62/(LPR利息计算器!$H$10*100)</f>
        <v>0.000101369863013699</v>
      </c>
      <c r="L62" s="1">
        <f>C62/(LPR利息计算器!$H$10*100)</f>
        <v>0.000126027397260274</v>
      </c>
      <c r="M62" s="21">
        <f>LPR利息计算器!$B$6</f>
        <v>100000</v>
      </c>
      <c r="N62" s="1">
        <f t="shared" si="31"/>
        <v>304.109589041096</v>
      </c>
      <c r="O62" s="1">
        <f t="shared" si="32"/>
        <v>378.082191780822</v>
      </c>
      <c r="P62" s="1">
        <f>N62*LPR利息计算器!$H$8</f>
        <v>304.109589041096</v>
      </c>
      <c r="Q62" s="1">
        <f>O62*LPR利息计算器!$H$8</f>
        <v>378.082191780822</v>
      </c>
    </row>
    <row r="63" spans="1:17">
      <c r="A63" s="15">
        <v>44641</v>
      </c>
      <c r="B63" s="16">
        <v>3.7</v>
      </c>
      <c r="C63" s="16">
        <v>4.6</v>
      </c>
      <c r="D63" s="3">
        <f t="shared" si="2"/>
        <v>44641</v>
      </c>
      <c r="E63" s="3">
        <f t="shared" si="27"/>
        <v>44671</v>
      </c>
      <c r="F63" s="13">
        <f>LPR利息计算器!$B$2</f>
        <v>43697</v>
      </c>
      <c r="G63" s="3">
        <f>LPR利息计算器!$B$4</f>
        <v>46138</v>
      </c>
      <c r="H63" s="14">
        <f t="shared" si="28"/>
        <v>44641</v>
      </c>
      <c r="I63" s="20">
        <f t="shared" si="29"/>
        <v>44671</v>
      </c>
      <c r="J63" s="1">
        <f t="shared" si="30"/>
        <v>30</v>
      </c>
      <c r="K63" s="1">
        <f>B63/(LPR利息计算器!$H$10*100)</f>
        <v>0.000101369863013699</v>
      </c>
      <c r="L63" s="1">
        <f>C63/(LPR利息计算器!$H$10*100)</f>
        <v>0.000126027397260274</v>
      </c>
      <c r="M63" s="21">
        <f>LPR利息计算器!$B$6</f>
        <v>100000</v>
      </c>
      <c r="N63" s="1">
        <f t="shared" si="31"/>
        <v>304.109589041096</v>
      </c>
      <c r="O63" s="1">
        <f t="shared" si="32"/>
        <v>378.082191780822</v>
      </c>
      <c r="P63" s="1">
        <f>N63*LPR利息计算器!$H$8</f>
        <v>304.109589041096</v>
      </c>
      <c r="Q63" s="1">
        <f>O63*LPR利息计算器!$H$8</f>
        <v>378.082191780822</v>
      </c>
    </row>
    <row r="64" spans="1:17">
      <c r="A64" s="15">
        <v>44613</v>
      </c>
      <c r="B64" s="16">
        <v>3.7</v>
      </c>
      <c r="C64" s="16">
        <v>4.6</v>
      </c>
      <c r="D64" s="3">
        <f t="shared" si="2"/>
        <v>44613</v>
      </c>
      <c r="E64" s="3">
        <f t="shared" si="27"/>
        <v>44641</v>
      </c>
      <c r="F64" s="13">
        <f>LPR利息计算器!$B$2</f>
        <v>43697</v>
      </c>
      <c r="G64" s="3">
        <f>LPR利息计算器!$B$4</f>
        <v>46138</v>
      </c>
      <c r="H64" s="14">
        <f t="shared" si="28"/>
        <v>44613</v>
      </c>
      <c r="I64" s="20">
        <f t="shared" si="29"/>
        <v>44641</v>
      </c>
      <c r="J64" s="1">
        <f t="shared" si="30"/>
        <v>28</v>
      </c>
      <c r="K64" s="1">
        <f>B64/(LPR利息计算器!$H$10*100)</f>
        <v>0.000101369863013699</v>
      </c>
      <c r="L64" s="1">
        <f>C64/(LPR利息计算器!$H$10*100)</f>
        <v>0.000126027397260274</v>
      </c>
      <c r="M64" s="21">
        <f>LPR利息计算器!$B$6</f>
        <v>100000</v>
      </c>
      <c r="N64" s="1">
        <f t="shared" si="31"/>
        <v>283.835616438356</v>
      </c>
      <c r="O64" s="1">
        <f t="shared" si="32"/>
        <v>352.876712328767</v>
      </c>
      <c r="P64" s="1">
        <f>N64*LPR利息计算器!$H$8</f>
        <v>283.835616438356</v>
      </c>
      <c r="Q64" s="1">
        <f>O64*LPR利息计算器!$H$8</f>
        <v>352.876712328767</v>
      </c>
    </row>
    <row r="65" spans="1:17">
      <c r="A65" s="15">
        <v>44581</v>
      </c>
      <c r="B65" s="16">
        <v>3.7</v>
      </c>
      <c r="C65" s="16">
        <v>4.6</v>
      </c>
      <c r="D65" s="3">
        <f t="shared" si="2"/>
        <v>44581</v>
      </c>
      <c r="E65" s="3">
        <f t="shared" si="27"/>
        <v>44613</v>
      </c>
      <c r="F65" s="13">
        <f>LPR利息计算器!$B$2</f>
        <v>43697</v>
      </c>
      <c r="G65" s="3">
        <f>LPR利息计算器!$B$4</f>
        <v>46138</v>
      </c>
      <c r="H65" s="14">
        <f t="shared" si="28"/>
        <v>44581</v>
      </c>
      <c r="I65" s="20">
        <f t="shared" si="29"/>
        <v>44613</v>
      </c>
      <c r="J65" s="1">
        <f t="shared" si="30"/>
        <v>32</v>
      </c>
      <c r="K65" s="1">
        <f>B65/(LPR利息计算器!$H$10*100)</f>
        <v>0.000101369863013699</v>
      </c>
      <c r="L65" s="1">
        <f>C65/(LPR利息计算器!$H$10*100)</f>
        <v>0.000126027397260274</v>
      </c>
      <c r="M65" s="21">
        <f>LPR利息计算器!$B$6</f>
        <v>100000</v>
      </c>
      <c r="N65" s="1">
        <f t="shared" si="31"/>
        <v>324.383561643836</v>
      </c>
      <c r="O65" s="1">
        <f t="shared" si="32"/>
        <v>403.287671232877</v>
      </c>
      <c r="P65" s="1">
        <f>N65*LPR利息计算器!$H$8</f>
        <v>324.383561643836</v>
      </c>
      <c r="Q65" s="1">
        <f>O65*LPR利息计算器!$H$8</f>
        <v>403.287671232877</v>
      </c>
    </row>
    <row r="66" spans="1:17">
      <c r="A66" s="15">
        <v>44550</v>
      </c>
      <c r="B66" s="16">
        <v>3.8</v>
      </c>
      <c r="C66" s="16">
        <v>4.65</v>
      </c>
      <c r="D66" s="3">
        <f t="shared" si="2"/>
        <v>44550</v>
      </c>
      <c r="E66" s="3">
        <f t="shared" si="27"/>
        <v>44581</v>
      </c>
      <c r="F66" s="13">
        <f>LPR利息计算器!$B$2</f>
        <v>43697</v>
      </c>
      <c r="G66" s="3">
        <f>LPR利息计算器!$B$4</f>
        <v>46138</v>
      </c>
      <c r="H66" s="14">
        <f t="shared" si="28"/>
        <v>44550</v>
      </c>
      <c r="I66" s="20">
        <f t="shared" si="29"/>
        <v>44581</v>
      </c>
      <c r="J66" s="1">
        <f t="shared" si="30"/>
        <v>31</v>
      </c>
      <c r="K66" s="1">
        <f>B66/(LPR利息计算器!$H$10*100)</f>
        <v>0.000104109589041096</v>
      </c>
      <c r="L66" s="1">
        <f>C66/(LPR利息计算器!$H$10*100)</f>
        <v>0.000127397260273973</v>
      </c>
      <c r="M66" s="21">
        <f>LPR利息计算器!$B$6</f>
        <v>100000</v>
      </c>
      <c r="N66" s="1">
        <f t="shared" si="31"/>
        <v>322.739726027397</v>
      </c>
      <c r="O66" s="1">
        <f t="shared" si="32"/>
        <v>394.931506849315</v>
      </c>
      <c r="P66" s="1">
        <f>N66*LPR利息计算器!$H$8</f>
        <v>322.739726027397</v>
      </c>
      <c r="Q66" s="1">
        <f>O66*LPR利息计算器!$H$8</f>
        <v>394.931506849315</v>
      </c>
    </row>
    <row r="67" spans="1:17">
      <c r="A67" s="15">
        <v>44522</v>
      </c>
      <c r="B67" s="16">
        <v>3.85</v>
      </c>
      <c r="C67" s="16">
        <v>4.65</v>
      </c>
      <c r="D67" s="3">
        <f t="shared" si="2"/>
        <v>44522</v>
      </c>
      <c r="E67" s="3">
        <f t="shared" si="27"/>
        <v>44550</v>
      </c>
      <c r="F67" s="13">
        <f>LPR利息计算器!$B$2</f>
        <v>43697</v>
      </c>
      <c r="G67" s="3">
        <f>LPR利息计算器!$B$4</f>
        <v>46138</v>
      </c>
      <c r="H67" s="14">
        <f t="shared" si="28"/>
        <v>44522</v>
      </c>
      <c r="I67" s="20">
        <f t="shared" si="29"/>
        <v>44550</v>
      </c>
      <c r="J67" s="1">
        <f t="shared" si="30"/>
        <v>28</v>
      </c>
      <c r="K67" s="1">
        <f>B67/(LPR利息计算器!$H$10*100)</f>
        <v>0.000105479452054795</v>
      </c>
      <c r="L67" s="1">
        <f>C67/(LPR利息计算器!$H$10*100)</f>
        <v>0.000127397260273973</v>
      </c>
      <c r="M67" s="21">
        <f>LPR利息计算器!$B$6</f>
        <v>100000</v>
      </c>
      <c r="N67" s="1">
        <f t="shared" si="31"/>
        <v>295.342465753425</v>
      </c>
      <c r="O67" s="1">
        <f t="shared" si="32"/>
        <v>356.712328767123</v>
      </c>
      <c r="P67" s="1">
        <f>N67*LPR利息计算器!$H$8</f>
        <v>295.342465753425</v>
      </c>
      <c r="Q67" s="1">
        <f>O67*LPR利息计算器!$H$8</f>
        <v>356.712328767123</v>
      </c>
    </row>
    <row r="68" spans="1:17">
      <c r="A68" s="15">
        <v>44489</v>
      </c>
      <c r="B68" s="16">
        <v>3.85</v>
      </c>
      <c r="C68" s="16">
        <v>4.65</v>
      </c>
      <c r="D68" s="3">
        <f t="shared" si="2"/>
        <v>44489</v>
      </c>
      <c r="E68" s="3">
        <f t="shared" si="27"/>
        <v>44522</v>
      </c>
      <c r="F68" s="13">
        <f>LPR利息计算器!$B$2</f>
        <v>43697</v>
      </c>
      <c r="G68" s="3">
        <f>LPR利息计算器!$B$4</f>
        <v>46138</v>
      </c>
      <c r="H68" s="14">
        <f t="shared" si="28"/>
        <v>44489</v>
      </c>
      <c r="I68" s="20">
        <f t="shared" si="29"/>
        <v>44522</v>
      </c>
      <c r="J68" s="1">
        <f t="shared" si="30"/>
        <v>33</v>
      </c>
      <c r="K68" s="1">
        <f>B68/(LPR利息计算器!$H$10*100)</f>
        <v>0.000105479452054795</v>
      </c>
      <c r="L68" s="1">
        <f>C68/(LPR利息计算器!$H$10*100)</f>
        <v>0.000127397260273973</v>
      </c>
      <c r="M68" s="21">
        <f>LPR利息计算器!$B$6</f>
        <v>100000</v>
      </c>
      <c r="N68" s="1">
        <f t="shared" si="31"/>
        <v>348.082191780822</v>
      </c>
      <c r="O68" s="1">
        <f t="shared" si="32"/>
        <v>420.41095890411</v>
      </c>
      <c r="P68" s="1">
        <f>N68*LPR利息计算器!$H$8</f>
        <v>348.082191780822</v>
      </c>
      <c r="Q68" s="1">
        <f>O68*LPR利息计算器!$H$8</f>
        <v>420.41095890411</v>
      </c>
    </row>
    <row r="69" spans="1:17">
      <c r="A69" s="15">
        <v>44461</v>
      </c>
      <c r="B69" s="16">
        <v>3.85</v>
      </c>
      <c r="C69" s="16">
        <v>4.65</v>
      </c>
      <c r="D69" s="3">
        <f t="shared" ref="D69:D81" si="33">A69</f>
        <v>44461</v>
      </c>
      <c r="E69" s="3">
        <f t="shared" si="27"/>
        <v>44489</v>
      </c>
      <c r="F69" s="13">
        <f>LPR利息计算器!$B$2</f>
        <v>43697</v>
      </c>
      <c r="G69" s="3">
        <f>LPR利息计算器!$B$4</f>
        <v>46138</v>
      </c>
      <c r="H69" s="14">
        <f t="shared" si="28"/>
        <v>44461</v>
      </c>
      <c r="I69" s="20">
        <f t="shared" si="29"/>
        <v>44489</v>
      </c>
      <c r="J69" s="1">
        <f t="shared" si="30"/>
        <v>28</v>
      </c>
      <c r="K69" s="1">
        <f>B69/(LPR利息计算器!$H$10*100)</f>
        <v>0.000105479452054795</v>
      </c>
      <c r="L69" s="1">
        <f>C69/(LPR利息计算器!$H$10*100)</f>
        <v>0.000127397260273973</v>
      </c>
      <c r="M69" s="21">
        <f>LPR利息计算器!$B$6</f>
        <v>100000</v>
      </c>
      <c r="N69" s="1">
        <f t="shared" si="31"/>
        <v>295.342465753425</v>
      </c>
      <c r="O69" s="1">
        <f t="shared" si="32"/>
        <v>356.712328767123</v>
      </c>
      <c r="P69" s="1">
        <f>N69*LPR利息计算器!$H$8</f>
        <v>295.342465753425</v>
      </c>
      <c r="Q69" s="1">
        <f>O69*LPR利息计算器!$H$8</f>
        <v>356.712328767123</v>
      </c>
    </row>
    <row r="70" spans="1:17">
      <c r="A70" s="15">
        <v>44428</v>
      </c>
      <c r="B70" s="16">
        <v>3.85</v>
      </c>
      <c r="C70" s="16">
        <v>4.65</v>
      </c>
      <c r="D70" s="3">
        <f t="shared" si="33"/>
        <v>44428</v>
      </c>
      <c r="E70" s="3">
        <f t="shared" si="27"/>
        <v>44461</v>
      </c>
      <c r="F70" s="13">
        <f>LPR利息计算器!$B$2</f>
        <v>43697</v>
      </c>
      <c r="G70" s="3">
        <f>LPR利息计算器!$B$4</f>
        <v>46138</v>
      </c>
      <c r="H70" s="14">
        <f t="shared" si="28"/>
        <v>44428</v>
      </c>
      <c r="I70" s="20">
        <f t="shared" si="29"/>
        <v>44461</v>
      </c>
      <c r="J70" s="1">
        <f t="shared" si="30"/>
        <v>33</v>
      </c>
      <c r="K70" s="1">
        <f>B70/(LPR利息计算器!$H$10*100)</f>
        <v>0.000105479452054795</v>
      </c>
      <c r="L70" s="1">
        <f>C70/(LPR利息计算器!$H$10*100)</f>
        <v>0.000127397260273973</v>
      </c>
      <c r="M70" s="21">
        <f>LPR利息计算器!$B$6</f>
        <v>100000</v>
      </c>
      <c r="N70" s="1">
        <f t="shared" si="31"/>
        <v>348.082191780822</v>
      </c>
      <c r="O70" s="1">
        <f t="shared" si="32"/>
        <v>420.41095890411</v>
      </c>
      <c r="P70" s="1">
        <f>N70*LPR利息计算器!$H$8</f>
        <v>348.082191780822</v>
      </c>
      <c r="Q70" s="1">
        <f>O70*LPR利息计算器!$H$8</f>
        <v>420.41095890411</v>
      </c>
    </row>
    <row r="71" spans="1:17">
      <c r="A71" s="15">
        <v>44397</v>
      </c>
      <c r="B71" s="16">
        <v>3.85</v>
      </c>
      <c r="C71" s="16">
        <v>4.65</v>
      </c>
      <c r="D71" s="3">
        <f t="shared" si="33"/>
        <v>44397</v>
      </c>
      <c r="E71" s="3">
        <f t="shared" si="27"/>
        <v>44428</v>
      </c>
      <c r="F71" s="13">
        <f>LPR利息计算器!$B$2</f>
        <v>43697</v>
      </c>
      <c r="G71" s="3">
        <f>LPR利息计算器!$B$4</f>
        <v>46138</v>
      </c>
      <c r="H71" s="14">
        <f t="shared" si="28"/>
        <v>44397</v>
      </c>
      <c r="I71" s="20">
        <f t="shared" si="29"/>
        <v>44428</v>
      </c>
      <c r="J71" s="1">
        <f t="shared" si="30"/>
        <v>31</v>
      </c>
      <c r="K71" s="1">
        <f>B71/(LPR利息计算器!$H$10*100)</f>
        <v>0.000105479452054795</v>
      </c>
      <c r="L71" s="1">
        <f>C71/(LPR利息计算器!$H$10*100)</f>
        <v>0.000127397260273973</v>
      </c>
      <c r="M71" s="21">
        <f>LPR利息计算器!$B$6</f>
        <v>100000</v>
      </c>
      <c r="N71" s="1">
        <f t="shared" si="31"/>
        <v>326.986301369863</v>
      </c>
      <c r="O71" s="1">
        <f t="shared" si="32"/>
        <v>394.931506849315</v>
      </c>
      <c r="P71" s="1">
        <f>N71*LPR利息计算器!$H$8</f>
        <v>326.986301369863</v>
      </c>
      <c r="Q71" s="1">
        <f>O71*LPR利息计算器!$H$8</f>
        <v>394.931506849315</v>
      </c>
    </row>
    <row r="72" spans="1:17">
      <c r="A72" s="15">
        <v>44368</v>
      </c>
      <c r="B72" s="16">
        <v>3.85</v>
      </c>
      <c r="C72" s="16">
        <v>4.65</v>
      </c>
      <c r="D72" s="3">
        <f t="shared" si="33"/>
        <v>44368</v>
      </c>
      <c r="E72" s="3">
        <f t="shared" si="27"/>
        <v>44397</v>
      </c>
      <c r="F72" s="13">
        <f>LPR利息计算器!$B$2</f>
        <v>43697</v>
      </c>
      <c r="G72" s="3">
        <f>LPR利息计算器!$B$4</f>
        <v>46138</v>
      </c>
      <c r="H72" s="14">
        <f t="shared" si="28"/>
        <v>44368</v>
      </c>
      <c r="I72" s="20">
        <f t="shared" si="29"/>
        <v>44397</v>
      </c>
      <c r="J72" s="1">
        <f t="shared" si="30"/>
        <v>29</v>
      </c>
      <c r="K72" s="1">
        <f>B72/(LPR利息计算器!$H$10*100)</f>
        <v>0.000105479452054795</v>
      </c>
      <c r="L72" s="1">
        <f>C72/(LPR利息计算器!$H$10*100)</f>
        <v>0.000127397260273973</v>
      </c>
      <c r="M72" s="21">
        <f>LPR利息计算器!$B$6</f>
        <v>100000</v>
      </c>
      <c r="N72" s="1">
        <f t="shared" si="31"/>
        <v>305.890410958904</v>
      </c>
      <c r="O72" s="1">
        <f t="shared" si="32"/>
        <v>369.452054794521</v>
      </c>
      <c r="P72" s="1">
        <f>N72*LPR利息计算器!$H$8</f>
        <v>305.890410958904</v>
      </c>
      <c r="Q72" s="1">
        <f>O72*LPR利息计算器!$H$8</f>
        <v>369.452054794521</v>
      </c>
    </row>
    <row r="73" spans="1:17">
      <c r="A73" s="15">
        <v>44336</v>
      </c>
      <c r="B73" s="16">
        <v>3.85</v>
      </c>
      <c r="C73" s="16">
        <v>4.65</v>
      </c>
      <c r="D73" s="3">
        <f t="shared" si="33"/>
        <v>44336</v>
      </c>
      <c r="E73" s="3">
        <f t="shared" si="27"/>
        <v>44368</v>
      </c>
      <c r="F73" s="13">
        <f>LPR利息计算器!$B$2</f>
        <v>43697</v>
      </c>
      <c r="G73" s="3">
        <f>LPR利息计算器!$B$4</f>
        <v>46138</v>
      </c>
      <c r="H73" s="14">
        <f t="shared" si="28"/>
        <v>44336</v>
      </c>
      <c r="I73" s="20">
        <f t="shared" si="29"/>
        <v>44368</v>
      </c>
      <c r="J73" s="1">
        <f t="shared" si="30"/>
        <v>32</v>
      </c>
      <c r="K73" s="1">
        <f>B73/(LPR利息计算器!$H$10*100)</f>
        <v>0.000105479452054795</v>
      </c>
      <c r="L73" s="1">
        <f>C73/(LPR利息计算器!$H$10*100)</f>
        <v>0.000127397260273973</v>
      </c>
      <c r="M73" s="21">
        <f>LPR利息计算器!$B$6</f>
        <v>100000</v>
      </c>
      <c r="N73" s="1">
        <f t="shared" si="31"/>
        <v>337.534246575342</v>
      </c>
      <c r="O73" s="1">
        <f t="shared" si="32"/>
        <v>407.671232876712</v>
      </c>
      <c r="P73" s="1">
        <f>N73*LPR利息计算器!$H$8</f>
        <v>337.534246575342</v>
      </c>
      <c r="Q73" s="1">
        <f>O73*LPR利息计算器!$H$8</f>
        <v>407.671232876712</v>
      </c>
    </row>
    <row r="74" spans="1:17">
      <c r="A74" s="15">
        <v>44306</v>
      </c>
      <c r="B74" s="16">
        <v>3.85</v>
      </c>
      <c r="C74" s="16">
        <v>4.65</v>
      </c>
      <c r="D74" s="3">
        <f t="shared" si="33"/>
        <v>44306</v>
      </c>
      <c r="E74" s="3">
        <f t="shared" si="27"/>
        <v>44336</v>
      </c>
      <c r="F74" s="13">
        <f>LPR利息计算器!$B$2</f>
        <v>43697</v>
      </c>
      <c r="G74" s="3">
        <f>LPR利息计算器!$B$4</f>
        <v>46138</v>
      </c>
      <c r="H74" s="14">
        <f t="shared" si="28"/>
        <v>44306</v>
      </c>
      <c r="I74" s="20">
        <f t="shared" si="29"/>
        <v>44336</v>
      </c>
      <c r="J74" s="1">
        <f t="shared" si="30"/>
        <v>30</v>
      </c>
      <c r="K74" s="1">
        <f>B74/(LPR利息计算器!$H$10*100)</f>
        <v>0.000105479452054795</v>
      </c>
      <c r="L74" s="1">
        <f>C74/(LPR利息计算器!$H$10*100)</f>
        <v>0.000127397260273973</v>
      </c>
      <c r="M74" s="21">
        <f>LPR利息计算器!$B$6</f>
        <v>100000</v>
      </c>
      <c r="N74" s="1">
        <f t="shared" si="31"/>
        <v>316.438356164384</v>
      </c>
      <c r="O74" s="1">
        <f t="shared" si="32"/>
        <v>382.191780821918</v>
      </c>
      <c r="P74" s="1">
        <f>N74*LPR利息计算器!$H$8</f>
        <v>316.438356164384</v>
      </c>
      <c r="Q74" s="1">
        <f>O74*LPR利息计算器!$H$8</f>
        <v>382.191780821918</v>
      </c>
    </row>
    <row r="75" spans="1:17">
      <c r="A75" s="15">
        <v>44277</v>
      </c>
      <c r="B75" s="16">
        <v>3.85</v>
      </c>
      <c r="C75" s="16">
        <v>4.65</v>
      </c>
      <c r="D75" s="3">
        <f t="shared" si="33"/>
        <v>44277</v>
      </c>
      <c r="E75" s="3">
        <f t="shared" si="27"/>
        <v>44306</v>
      </c>
      <c r="F75" s="13">
        <f>LPR利息计算器!$B$2</f>
        <v>43697</v>
      </c>
      <c r="G75" s="3">
        <f>LPR利息计算器!$B$4</f>
        <v>46138</v>
      </c>
      <c r="H75" s="14">
        <f t="shared" si="28"/>
        <v>44277</v>
      </c>
      <c r="I75" s="20">
        <f t="shared" si="29"/>
        <v>44306</v>
      </c>
      <c r="J75" s="1">
        <f t="shared" si="30"/>
        <v>29</v>
      </c>
      <c r="K75" s="1">
        <f>B75/(LPR利息计算器!$H$10*100)</f>
        <v>0.000105479452054795</v>
      </c>
      <c r="L75" s="1">
        <f>C75/(LPR利息计算器!$H$10*100)</f>
        <v>0.000127397260273973</v>
      </c>
      <c r="M75" s="21">
        <f>LPR利息计算器!$B$6</f>
        <v>100000</v>
      </c>
      <c r="N75" s="1">
        <f t="shared" si="31"/>
        <v>305.890410958904</v>
      </c>
      <c r="O75" s="1">
        <f t="shared" si="32"/>
        <v>369.452054794521</v>
      </c>
      <c r="P75" s="1">
        <f>N75*LPR利息计算器!$H$8</f>
        <v>305.890410958904</v>
      </c>
      <c r="Q75" s="1">
        <f>O75*LPR利息计算器!$H$8</f>
        <v>369.452054794521</v>
      </c>
    </row>
    <row r="76" spans="1:17">
      <c r="A76" s="15">
        <v>44247</v>
      </c>
      <c r="B76" s="16">
        <v>3.85</v>
      </c>
      <c r="C76" s="16">
        <v>4.65</v>
      </c>
      <c r="D76" s="3">
        <f t="shared" si="33"/>
        <v>44247</v>
      </c>
      <c r="E76" s="3">
        <f t="shared" si="27"/>
        <v>44277</v>
      </c>
      <c r="F76" s="13">
        <f>LPR利息计算器!$B$2</f>
        <v>43697</v>
      </c>
      <c r="G76" s="3">
        <f>LPR利息计算器!$B$4</f>
        <v>46138</v>
      </c>
      <c r="H76" s="14">
        <f t="shared" si="28"/>
        <v>44247</v>
      </c>
      <c r="I76" s="20">
        <f t="shared" si="29"/>
        <v>44277</v>
      </c>
      <c r="J76" s="1">
        <f t="shared" si="30"/>
        <v>30</v>
      </c>
      <c r="K76" s="1">
        <f>B76/(LPR利息计算器!$H$10*100)</f>
        <v>0.000105479452054795</v>
      </c>
      <c r="L76" s="1">
        <f>C76/(LPR利息计算器!$H$10*100)</f>
        <v>0.000127397260273973</v>
      </c>
      <c r="M76" s="21">
        <f>LPR利息计算器!$B$6</f>
        <v>100000</v>
      </c>
      <c r="N76" s="1">
        <f t="shared" si="31"/>
        <v>316.438356164384</v>
      </c>
      <c r="O76" s="1">
        <f t="shared" si="32"/>
        <v>382.191780821918</v>
      </c>
      <c r="P76" s="1">
        <f>N76*LPR利息计算器!$H$8</f>
        <v>316.438356164384</v>
      </c>
      <c r="Q76" s="1">
        <f>O76*LPR利息计算器!$H$8</f>
        <v>382.191780821918</v>
      </c>
    </row>
    <row r="77" spans="1:17">
      <c r="A77" s="15">
        <v>44216</v>
      </c>
      <c r="B77" s="16">
        <v>3.85</v>
      </c>
      <c r="C77" s="16">
        <v>4.65</v>
      </c>
      <c r="D77" s="3">
        <f t="shared" si="33"/>
        <v>44216</v>
      </c>
      <c r="E77" s="3">
        <f t="shared" si="27"/>
        <v>44247</v>
      </c>
      <c r="F77" s="13">
        <f>LPR利息计算器!$B$2</f>
        <v>43697</v>
      </c>
      <c r="G77" s="3">
        <f>LPR利息计算器!$B$4</f>
        <v>46138</v>
      </c>
      <c r="H77" s="14">
        <f t="shared" si="28"/>
        <v>44216</v>
      </c>
      <c r="I77" s="20">
        <f t="shared" si="29"/>
        <v>44247</v>
      </c>
      <c r="J77" s="1">
        <f t="shared" si="30"/>
        <v>31</v>
      </c>
      <c r="K77" s="1">
        <f>B77/(LPR利息计算器!$H$10*100)</f>
        <v>0.000105479452054795</v>
      </c>
      <c r="L77" s="1">
        <f>C77/(LPR利息计算器!$H$10*100)</f>
        <v>0.000127397260273973</v>
      </c>
      <c r="M77" s="21">
        <f>LPR利息计算器!$B$6</f>
        <v>100000</v>
      </c>
      <c r="N77" s="1">
        <f t="shared" si="31"/>
        <v>326.986301369863</v>
      </c>
      <c r="O77" s="1">
        <f t="shared" si="32"/>
        <v>394.931506849315</v>
      </c>
      <c r="P77" s="1">
        <f>N77*LPR利息计算器!$H$8</f>
        <v>326.986301369863</v>
      </c>
      <c r="Q77" s="1">
        <f>O77*LPR利息计算器!$H$8</f>
        <v>394.931506849315</v>
      </c>
    </row>
    <row r="78" spans="1:17">
      <c r="A78" s="15">
        <v>44186</v>
      </c>
      <c r="B78" s="16">
        <v>3.85</v>
      </c>
      <c r="C78" s="16">
        <v>4.65</v>
      </c>
      <c r="D78" s="3">
        <f t="shared" si="33"/>
        <v>44186</v>
      </c>
      <c r="E78" s="3">
        <f t="shared" si="27"/>
        <v>44216</v>
      </c>
      <c r="F78" s="13">
        <f>LPR利息计算器!$B$2</f>
        <v>43697</v>
      </c>
      <c r="G78" s="3">
        <f>LPR利息计算器!$B$4</f>
        <v>46138</v>
      </c>
      <c r="H78" s="14">
        <f t="shared" si="28"/>
        <v>44186</v>
      </c>
      <c r="I78" s="20">
        <f t="shared" si="29"/>
        <v>44216</v>
      </c>
      <c r="J78" s="1">
        <f t="shared" si="30"/>
        <v>30</v>
      </c>
      <c r="K78" s="1">
        <f>B78/(LPR利息计算器!$H$10*100)</f>
        <v>0.000105479452054795</v>
      </c>
      <c r="L78" s="1">
        <f>C78/(LPR利息计算器!$H$10*100)</f>
        <v>0.000127397260273973</v>
      </c>
      <c r="M78" s="21">
        <f>LPR利息计算器!$B$6</f>
        <v>100000</v>
      </c>
      <c r="N78" s="1">
        <f t="shared" si="31"/>
        <v>316.438356164384</v>
      </c>
      <c r="O78" s="1">
        <f t="shared" si="32"/>
        <v>382.191780821918</v>
      </c>
      <c r="P78" s="1">
        <f>N78*LPR利息计算器!$H$8</f>
        <v>316.438356164384</v>
      </c>
      <c r="Q78" s="1">
        <f>O78*LPR利息计算器!$H$8</f>
        <v>382.191780821918</v>
      </c>
    </row>
    <row r="79" spans="1:17">
      <c r="A79" s="15">
        <v>44155</v>
      </c>
      <c r="B79" s="16">
        <v>3.85</v>
      </c>
      <c r="C79" s="16">
        <v>4.65</v>
      </c>
      <c r="D79" s="3">
        <f t="shared" si="33"/>
        <v>44155</v>
      </c>
      <c r="E79" s="3">
        <f t="shared" si="27"/>
        <v>44186</v>
      </c>
      <c r="F79" s="13">
        <f>LPR利息计算器!$B$2</f>
        <v>43697</v>
      </c>
      <c r="G79" s="3">
        <f>LPR利息计算器!$B$4</f>
        <v>46138</v>
      </c>
      <c r="H79" s="14">
        <f t="shared" si="28"/>
        <v>44155</v>
      </c>
      <c r="I79" s="20">
        <f t="shared" si="29"/>
        <v>44186</v>
      </c>
      <c r="J79" s="1">
        <f t="shared" si="30"/>
        <v>31</v>
      </c>
      <c r="K79" s="1">
        <f>B79/(LPR利息计算器!$H$10*100)</f>
        <v>0.000105479452054795</v>
      </c>
      <c r="L79" s="1">
        <f>C79/(LPR利息计算器!$H$10*100)</f>
        <v>0.000127397260273973</v>
      </c>
      <c r="M79" s="21">
        <f>LPR利息计算器!$B$6</f>
        <v>100000</v>
      </c>
      <c r="N79" s="1">
        <f t="shared" si="31"/>
        <v>326.986301369863</v>
      </c>
      <c r="O79" s="1">
        <f t="shared" si="32"/>
        <v>394.931506849315</v>
      </c>
      <c r="P79" s="1">
        <f>N79*LPR利息计算器!$H$8</f>
        <v>326.986301369863</v>
      </c>
      <c r="Q79" s="1">
        <f>O79*LPR利息计算器!$H$8</f>
        <v>394.931506849315</v>
      </c>
    </row>
    <row r="80" spans="1:17">
      <c r="A80" s="15">
        <v>44124</v>
      </c>
      <c r="B80" s="16">
        <v>3.85</v>
      </c>
      <c r="C80" s="16">
        <v>4.65</v>
      </c>
      <c r="D80" s="3">
        <f t="shared" si="33"/>
        <v>44124</v>
      </c>
      <c r="E80" s="3">
        <f t="shared" si="27"/>
        <v>44155</v>
      </c>
      <c r="F80" s="13">
        <f>LPR利息计算器!$B$2</f>
        <v>43697</v>
      </c>
      <c r="G80" s="3">
        <f>LPR利息计算器!$B$4</f>
        <v>46138</v>
      </c>
      <c r="H80" s="14">
        <f t="shared" si="28"/>
        <v>44124</v>
      </c>
      <c r="I80" s="20">
        <f t="shared" si="29"/>
        <v>44155</v>
      </c>
      <c r="J80" s="1">
        <f t="shared" si="30"/>
        <v>31</v>
      </c>
      <c r="K80" s="1">
        <f>B80/(LPR利息计算器!$H$10*100)</f>
        <v>0.000105479452054795</v>
      </c>
      <c r="L80" s="1">
        <f>C80/(LPR利息计算器!$H$10*100)</f>
        <v>0.000127397260273973</v>
      </c>
      <c r="M80" s="21">
        <f>LPR利息计算器!$B$6</f>
        <v>100000</v>
      </c>
      <c r="N80" s="1">
        <f t="shared" si="31"/>
        <v>326.986301369863</v>
      </c>
      <c r="O80" s="1">
        <f t="shared" si="32"/>
        <v>394.931506849315</v>
      </c>
      <c r="P80" s="1">
        <f>N80*LPR利息计算器!$H$8</f>
        <v>326.986301369863</v>
      </c>
      <c r="Q80" s="1">
        <f>O80*LPR利息计算器!$H$8</f>
        <v>394.931506849315</v>
      </c>
    </row>
    <row r="81" spans="1:17">
      <c r="A81" s="15">
        <v>44095</v>
      </c>
      <c r="B81" s="16">
        <v>3.85</v>
      </c>
      <c r="C81" s="16">
        <v>4.65</v>
      </c>
      <c r="D81" s="3">
        <f t="shared" si="33"/>
        <v>44095</v>
      </c>
      <c r="E81" s="3">
        <f t="shared" si="27"/>
        <v>44124</v>
      </c>
      <c r="F81" s="13">
        <f>LPR利息计算器!$B$2</f>
        <v>43697</v>
      </c>
      <c r="G81" s="3">
        <f>LPR利息计算器!$B$4</f>
        <v>46138</v>
      </c>
      <c r="H81" s="14">
        <f t="shared" si="28"/>
        <v>44095</v>
      </c>
      <c r="I81" s="20">
        <f t="shared" si="29"/>
        <v>44124</v>
      </c>
      <c r="J81" s="1">
        <f t="shared" si="30"/>
        <v>29</v>
      </c>
      <c r="K81" s="1">
        <f>B81/(LPR利息计算器!$H$10*100)</f>
        <v>0.000105479452054795</v>
      </c>
      <c r="L81" s="1">
        <f>C81/(LPR利息计算器!$H$10*100)</f>
        <v>0.000127397260273973</v>
      </c>
      <c r="M81" s="21">
        <f>LPR利息计算器!$B$6</f>
        <v>100000</v>
      </c>
      <c r="N81" s="1">
        <f t="shared" si="31"/>
        <v>305.890410958904</v>
      </c>
      <c r="O81" s="1">
        <f t="shared" si="32"/>
        <v>369.452054794521</v>
      </c>
      <c r="P81" s="1">
        <f>N81*LPR利息计算器!$H$8</f>
        <v>305.890410958904</v>
      </c>
      <c r="Q81" s="1">
        <f>O81*LPR利息计算器!$H$8</f>
        <v>369.452054794521</v>
      </c>
    </row>
    <row r="82" spans="1:17">
      <c r="A82" s="15">
        <v>44063</v>
      </c>
      <c r="B82" s="16">
        <v>3.85</v>
      </c>
      <c r="C82" s="16">
        <v>4.65</v>
      </c>
      <c r="D82" s="3">
        <f t="shared" ref="D82:D94" si="34">A82</f>
        <v>44063</v>
      </c>
      <c r="E82" s="3">
        <f t="shared" ref="E82:E94" si="35">A81</f>
        <v>44095</v>
      </c>
      <c r="F82" s="13">
        <f>LPR利息计算器!$B$2</f>
        <v>43697</v>
      </c>
      <c r="G82" s="3">
        <f>LPR利息计算器!$B$4</f>
        <v>46138</v>
      </c>
      <c r="H82" s="14">
        <f t="shared" ref="H82:H94" si="36">IF(AND(F82&gt;=D82,F82&lt;=E82),F82,IF(F82&gt;E82,0,IF(G82&gt;D82,D82,0)))</f>
        <v>44063</v>
      </c>
      <c r="I82" s="20">
        <f t="shared" ref="I82:I94" si="37">IF(AND(G82&gt;D82,G82&lt;=E82),G82,IF(F82&gt;E82,0,IF(G82&gt;D82,E82,0)))</f>
        <v>44095</v>
      </c>
      <c r="J82" s="1">
        <f t="shared" ref="J82:J94" si="38">I82-H82</f>
        <v>32</v>
      </c>
      <c r="K82" s="1">
        <f>B82/(LPR利息计算器!$H$10*100)</f>
        <v>0.000105479452054795</v>
      </c>
      <c r="L82" s="1">
        <f>C82/(LPR利息计算器!$H$10*100)</f>
        <v>0.000127397260273973</v>
      </c>
      <c r="M82" s="21">
        <f>LPR利息计算器!$B$6</f>
        <v>100000</v>
      </c>
      <c r="N82" s="1">
        <f t="shared" ref="N82:N94" si="39">M82*K82*J82</f>
        <v>337.534246575342</v>
      </c>
      <c r="O82" s="1">
        <f t="shared" ref="O82:O94" si="40">M82*L82*J82</f>
        <v>407.671232876712</v>
      </c>
      <c r="P82" s="1">
        <f>N82*LPR利息计算器!$H$8</f>
        <v>337.534246575342</v>
      </c>
      <c r="Q82" s="1">
        <f>O82*LPR利息计算器!$H$8</f>
        <v>407.671232876712</v>
      </c>
    </row>
    <row r="83" spans="1:17">
      <c r="A83" s="15">
        <v>44032</v>
      </c>
      <c r="B83" s="16">
        <v>3.85</v>
      </c>
      <c r="C83" s="16">
        <v>4.65</v>
      </c>
      <c r="D83" s="3">
        <f t="shared" si="34"/>
        <v>44032</v>
      </c>
      <c r="E83" s="3">
        <f t="shared" si="35"/>
        <v>44063</v>
      </c>
      <c r="F83" s="13">
        <f>LPR利息计算器!$B$2</f>
        <v>43697</v>
      </c>
      <c r="G83" s="3">
        <f>LPR利息计算器!$B$4</f>
        <v>46138</v>
      </c>
      <c r="H83" s="14">
        <f t="shared" si="36"/>
        <v>44032</v>
      </c>
      <c r="I83" s="20">
        <f t="shared" si="37"/>
        <v>44063</v>
      </c>
      <c r="J83" s="1">
        <f t="shared" si="38"/>
        <v>31</v>
      </c>
      <c r="K83" s="1">
        <f>B83/(LPR利息计算器!$H$10*100)</f>
        <v>0.000105479452054795</v>
      </c>
      <c r="L83" s="1">
        <f>C83/(LPR利息计算器!$H$10*100)</f>
        <v>0.000127397260273973</v>
      </c>
      <c r="M83" s="21">
        <f>LPR利息计算器!$B$6</f>
        <v>100000</v>
      </c>
      <c r="N83" s="1">
        <f t="shared" si="39"/>
        <v>326.986301369863</v>
      </c>
      <c r="O83" s="1">
        <f t="shared" si="40"/>
        <v>394.931506849315</v>
      </c>
      <c r="P83" s="1">
        <f>N83*LPR利息计算器!$H$8</f>
        <v>326.986301369863</v>
      </c>
      <c r="Q83" s="1">
        <f>O83*LPR利息计算器!$H$8</f>
        <v>394.931506849315</v>
      </c>
    </row>
    <row r="84" spans="1:17">
      <c r="A84" s="15">
        <v>44004</v>
      </c>
      <c r="B84" s="16">
        <v>3.85</v>
      </c>
      <c r="C84" s="16">
        <v>4.65</v>
      </c>
      <c r="D84" s="3">
        <f t="shared" si="34"/>
        <v>44004</v>
      </c>
      <c r="E84" s="3">
        <f t="shared" si="35"/>
        <v>44032</v>
      </c>
      <c r="F84" s="13">
        <f>LPR利息计算器!$B$2</f>
        <v>43697</v>
      </c>
      <c r="G84" s="3">
        <f>LPR利息计算器!$B$4</f>
        <v>46138</v>
      </c>
      <c r="H84" s="14">
        <f t="shared" si="36"/>
        <v>44004</v>
      </c>
      <c r="I84" s="20">
        <f t="shared" si="37"/>
        <v>44032</v>
      </c>
      <c r="J84" s="1">
        <f t="shared" si="38"/>
        <v>28</v>
      </c>
      <c r="K84" s="1">
        <f>B84/(LPR利息计算器!$H$10*100)</f>
        <v>0.000105479452054795</v>
      </c>
      <c r="L84" s="1">
        <f>C84/(LPR利息计算器!$H$10*100)</f>
        <v>0.000127397260273973</v>
      </c>
      <c r="M84" s="21">
        <f>LPR利息计算器!$B$6</f>
        <v>100000</v>
      </c>
      <c r="N84" s="1">
        <f t="shared" si="39"/>
        <v>295.342465753425</v>
      </c>
      <c r="O84" s="1">
        <f t="shared" si="40"/>
        <v>356.712328767123</v>
      </c>
      <c r="P84" s="1">
        <f>N84*LPR利息计算器!$H$8</f>
        <v>295.342465753425</v>
      </c>
      <c r="Q84" s="1">
        <f>O84*LPR利息计算器!$H$8</f>
        <v>356.712328767123</v>
      </c>
    </row>
    <row r="85" spans="1:17">
      <c r="A85" s="15">
        <v>43971</v>
      </c>
      <c r="B85" s="16">
        <v>3.85</v>
      </c>
      <c r="C85" s="16">
        <v>4.65</v>
      </c>
      <c r="D85" s="3">
        <f t="shared" si="34"/>
        <v>43971</v>
      </c>
      <c r="E85" s="3">
        <f t="shared" si="35"/>
        <v>44004</v>
      </c>
      <c r="F85" s="13">
        <f>LPR利息计算器!$B$2</f>
        <v>43697</v>
      </c>
      <c r="G85" s="3">
        <f>LPR利息计算器!$B$4</f>
        <v>46138</v>
      </c>
      <c r="H85" s="14">
        <f t="shared" si="36"/>
        <v>43971</v>
      </c>
      <c r="I85" s="20">
        <f t="shared" si="37"/>
        <v>44004</v>
      </c>
      <c r="J85" s="1">
        <f t="shared" si="38"/>
        <v>33</v>
      </c>
      <c r="K85" s="1">
        <f>B85/(LPR利息计算器!$H$10*100)</f>
        <v>0.000105479452054795</v>
      </c>
      <c r="L85" s="1">
        <f>C85/(LPR利息计算器!$H$10*100)</f>
        <v>0.000127397260273973</v>
      </c>
      <c r="M85" s="21">
        <f>LPR利息计算器!$B$6</f>
        <v>100000</v>
      </c>
      <c r="N85" s="1">
        <f t="shared" si="39"/>
        <v>348.082191780822</v>
      </c>
      <c r="O85" s="1">
        <f t="shared" si="40"/>
        <v>420.41095890411</v>
      </c>
      <c r="P85" s="1">
        <f>N85*LPR利息计算器!$H$8</f>
        <v>348.082191780822</v>
      </c>
      <c r="Q85" s="1">
        <f>O85*LPR利息计算器!$H$8</f>
        <v>420.41095890411</v>
      </c>
    </row>
    <row r="86" spans="1:17">
      <c r="A86" s="15">
        <v>43941</v>
      </c>
      <c r="B86" s="16">
        <v>3.85</v>
      </c>
      <c r="C86" s="16">
        <v>4.65</v>
      </c>
      <c r="D86" s="3">
        <f t="shared" si="34"/>
        <v>43941</v>
      </c>
      <c r="E86" s="3">
        <f t="shared" si="35"/>
        <v>43971</v>
      </c>
      <c r="F86" s="13">
        <f>LPR利息计算器!$B$2</f>
        <v>43697</v>
      </c>
      <c r="G86" s="3">
        <f>LPR利息计算器!$B$4</f>
        <v>46138</v>
      </c>
      <c r="H86" s="14">
        <f t="shared" si="36"/>
        <v>43941</v>
      </c>
      <c r="I86" s="20">
        <f t="shared" si="37"/>
        <v>43971</v>
      </c>
      <c r="J86" s="1">
        <f t="shared" si="38"/>
        <v>30</v>
      </c>
      <c r="K86" s="1">
        <f>B86/(LPR利息计算器!$H$10*100)</f>
        <v>0.000105479452054795</v>
      </c>
      <c r="L86" s="1">
        <f>C86/(LPR利息计算器!$H$10*100)</f>
        <v>0.000127397260273973</v>
      </c>
      <c r="M86" s="21">
        <f>LPR利息计算器!$B$6</f>
        <v>100000</v>
      </c>
      <c r="N86" s="1">
        <f t="shared" si="39"/>
        <v>316.438356164384</v>
      </c>
      <c r="O86" s="1">
        <f t="shared" si="40"/>
        <v>382.191780821918</v>
      </c>
      <c r="P86" s="1">
        <f>N86*LPR利息计算器!$H$8</f>
        <v>316.438356164384</v>
      </c>
      <c r="Q86" s="1">
        <f>O86*LPR利息计算器!$H$8</f>
        <v>382.191780821918</v>
      </c>
    </row>
    <row r="87" spans="1:17">
      <c r="A87" s="15">
        <v>43910</v>
      </c>
      <c r="B87" s="16">
        <v>4.05</v>
      </c>
      <c r="C87" s="16">
        <v>4.75</v>
      </c>
      <c r="D87" s="3">
        <f t="shared" si="34"/>
        <v>43910</v>
      </c>
      <c r="E87" s="3">
        <f t="shared" si="35"/>
        <v>43941</v>
      </c>
      <c r="F87" s="13">
        <f>LPR利息计算器!$B$2</f>
        <v>43697</v>
      </c>
      <c r="G87" s="3">
        <f>LPR利息计算器!$B$4</f>
        <v>46138</v>
      </c>
      <c r="H87" s="14">
        <f t="shared" si="36"/>
        <v>43910</v>
      </c>
      <c r="I87" s="20">
        <f t="shared" si="37"/>
        <v>43941</v>
      </c>
      <c r="J87" s="1">
        <f t="shared" si="38"/>
        <v>31</v>
      </c>
      <c r="K87" s="1">
        <f>B87/(LPR利息计算器!$H$10*100)</f>
        <v>0.000110958904109589</v>
      </c>
      <c r="L87" s="1">
        <f>C87/(LPR利息计算器!$H$10*100)</f>
        <v>0.00013013698630137</v>
      </c>
      <c r="M87" s="21">
        <f>LPR利息计算器!$B$6</f>
        <v>100000</v>
      </c>
      <c r="N87" s="1">
        <f t="shared" si="39"/>
        <v>343.972602739726</v>
      </c>
      <c r="O87" s="1">
        <f t="shared" si="40"/>
        <v>403.424657534247</v>
      </c>
      <c r="P87" s="1">
        <f>N87*LPR利息计算器!$H$8</f>
        <v>343.972602739726</v>
      </c>
      <c r="Q87" s="1">
        <f>O87*LPR利息计算器!$H$8</f>
        <v>403.424657534247</v>
      </c>
    </row>
    <row r="88" spans="1:17">
      <c r="A88" s="15">
        <v>43881</v>
      </c>
      <c r="B88" s="16">
        <v>4.05</v>
      </c>
      <c r="C88" s="16">
        <v>4.75</v>
      </c>
      <c r="D88" s="3">
        <f t="shared" si="34"/>
        <v>43881</v>
      </c>
      <c r="E88" s="3">
        <f t="shared" si="35"/>
        <v>43910</v>
      </c>
      <c r="F88" s="13">
        <f>LPR利息计算器!$B$2</f>
        <v>43697</v>
      </c>
      <c r="G88" s="3">
        <f>LPR利息计算器!$B$4</f>
        <v>46138</v>
      </c>
      <c r="H88" s="14">
        <f t="shared" si="36"/>
        <v>43881</v>
      </c>
      <c r="I88" s="20">
        <f t="shared" si="37"/>
        <v>43910</v>
      </c>
      <c r="J88" s="1">
        <f t="shared" si="38"/>
        <v>29</v>
      </c>
      <c r="K88" s="1">
        <f>B88/(LPR利息计算器!$H$10*100)</f>
        <v>0.000110958904109589</v>
      </c>
      <c r="L88" s="1">
        <f>C88/(LPR利息计算器!$H$10*100)</f>
        <v>0.00013013698630137</v>
      </c>
      <c r="M88" s="21">
        <f>LPR利息计算器!$B$6</f>
        <v>100000</v>
      </c>
      <c r="N88" s="1">
        <f t="shared" si="39"/>
        <v>321.780821917808</v>
      </c>
      <c r="O88" s="1">
        <f t="shared" si="40"/>
        <v>377.397260273973</v>
      </c>
      <c r="P88" s="1">
        <f>N88*LPR利息计算器!$H$8</f>
        <v>321.780821917808</v>
      </c>
      <c r="Q88" s="1">
        <f>O88*LPR利息计算器!$H$8</f>
        <v>377.397260273973</v>
      </c>
    </row>
    <row r="89" spans="1:17">
      <c r="A89" s="15">
        <v>43850</v>
      </c>
      <c r="B89" s="16">
        <v>4.15</v>
      </c>
      <c r="C89" s="16">
        <v>4.8</v>
      </c>
      <c r="D89" s="3">
        <f t="shared" si="34"/>
        <v>43850</v>
      </c>
      <c r="E89" s="3">
        <f t="shared" si="35"/>
        <v>43881</v>
      </c>
      <c r="F89" s="13">
        <f>LPR利息计算器!$B$2</f>
        <v>43697</v>
      </c>
      <c r="G89" s="3">
        <f>LPR利息计算器!$B$4</f>
        <v>46138</v>
      </c>
      <c r="H89" s="14">
        <f t="shared" si="36"/>
        <v>43850</v>
      </c>
      <c r="I89" s="20">
        <f t="shared" si="37"/>
        <v>43881</v>
      </c>
      <c r="J89" s="1">
        <f t="shared" si="38"/>
        <v>31</v>
      </c>
      <c r="K89" s="1">
        <f>B89/(LPR利息计算器!$H$10*100)</f>
        <v>0.000113698630136986</v>
      </c>
      <c r="L89" s="1">
        <f>C89/(LPR利息计算器!$H$10*100)</f>
        <v>0.000131506849315068</v>
      </c>
      <c r="M89" s="21">
        <f>LPR利息计算器!$B$6</f>
        <v>100000</v>
      </c>
      <c r="N89" s="1">
        <f t="shared" si="39"/>
        <v>352.465753424658</v>
      </c>
      <c r="O89" s="1">
        <f t="shared" si="40"/>
        <v>407.671232876712</v>
      </c>
      <c r="P89" s="1">
        <f>N89*LPR利息计算器!$H$8</f>
        <v>352.465753424658</v>
      </c>
      <c r="Q89" s="1">
        <f>O89*LPR利息计算器!$H$8</f>
        <v>407.671232876712</v>
      </c>
    </row>
    <row r="90" spans="1:17">
      <c r="A90" s="15">
        <v>43819</v>
      </c>
      <c r="B90" s="16">
        <v>4.15</v>
      </c>
      <c r="C90" s="16">
        <v>4.8</v>
      </c>
      <c r="D90" s="3">
        <f t="shared" si="34"/>
        <v>43819</v>
      </c>
      <c r="E90" s="3">
        <f t="shared" si="35"/>
        <v>43850</v>
      </c>
      <c r="F90" s="13">
        <f>LPR利息计算器!$B$2</f>
        <v>43697</v>
      </c>
      <c r="G90" s="3">
        <f>LPR利息计算器!$B$4</f>
        <v>46138</v>
      </c>
      <c r="H90" s="14">
        <f t="shared" si="36"/>
        <v>43819</v>
      </c>
      <c r="I90" s="20">
        <f t="shared" si="37"/>
        <v>43850</v>
      </c>
      <c r="J90" s="1">
        <f t="shared" si="38"/>
        <v>31</v>
      </c>
      <c r="K90" s="1">
        <f>B90/(LPR利息计算器!$H$10*100)</f>
        <v>0.000113698630136986</v>
      </c>
      <c r="L90" s="1">
        <f>C90/(LPR利息计算器!$H$10*100)</f>
        <v>0.000131506849315068</v>
      </c>
      <c r="M90" s="21">
        <f>LPR利息计算器!$B$6</f>
        <v>100000</v>
      </c>
      <c r="N90" s="1">
        <f t="shared" si="39"/>
        <v>352.465753424658</v>
      </c>
      <c r="O90" s="1">
        <f t="shared" si="40"/>
        <v>407.671232876712</v>
      </c>
      <c r="P90" s="1">
        <f>N90*LPR利息计算器!$H$8</f>
        <v>352.465753424658</v>
      </c>
      <c r="Q90" s="1">
        <f>O90*LPR利息计算器!$H$8</f>
        <v>407.671232876712</v>
      </c>
    </row>
    <row r="91" spans="1:17">
      <c r="A91" s="15">
        <v>43789</v>
      </c>
      <c r="B91" s="16">
        <v>4.15</v>
      </c>
      <c r="C91" s="16">
        <v>4.8</v>
      </c>
      <c r="D91" s="3">
        <f t="shared" si="34"/>
        <v>43789</v>
      </c>
      <c r="E91" s="3">
        <f t="shared" si="35"/>
        <v>43819</v>
      </c>
      <c r="F91" s="13">
        <f>LPR利息计算器!$B$2</f>
        <v>43697</v>
      </c>
      <c r="G91" s="3">
        <f>LPR利息计算器!$B$4</f>
        <v>46138</v>
      </c>
      <c r="H91" s="14">
        <f t="shared" si="36"/>
        <v>43789</v>
      </c>
      <c r="I91" s="20">
        <f t="shared" si="37"/>
        <v>43819</v>
      </c>
      <c r="J91" s="1">
        <f t="shared" si="38"/>
        <v>30</v>
      </c>
      <c r="K91" s="1">
        <f>B91/(LPR利息计算器!$H$10*100)</f>
        <v>0.000113698630136986</v>
      </c>
      <c r="L91" s="1">
        <f>C91/(LPR利息计算器!$H$10*100)</f>
        <v>0.000131506849315068</v>
      </c>
      <c r="M91" s="21">
        <f>LPR利息计算器!$B$6</f>
        <v>100000</v>
      </c>
      <c r="N91" s="1">
        <f t="shared" si="39"/>
        <v>341.095890410959</v>
      </c>
      <c r="O91" s="1">
        <f t="shared" si="40"/>
        <v>394.520547945205</v>
      </c>
      <c r="P91" s="1">
        <f>N91*LPR利息计算器!$H$8</f>
        <v>341.095890410959</v>
      </c>
      <c r="Q91" s="1">
        <f>O91*LPR利息计算器!$H$8</f>
        <v>394.520547945205</v>
      </c>
    </row>
    <row r="92" spans="1:17">
      <c r="A92" s="15">
        <v>43759</v>
      </c>
      <c r="B92" s="16">
        <v>4.2</v>
      </c>
      <c r="C92" s="16">
        <v>4.85</v>
      </c>
      <c r="D92" s="3">
        <f t="shared" si="34"/>
        <v>43759</v>
      </c>
      <c r="E92" s="3">
        <f t="shared" si="35"/>
        <v>43789</v>
      </c>
      <c r="F92" s="13">
        <f>LPR利息计算器!$B$2</f>
        <v>43697</v>
      </c>
      <c r="G92" s="3">
        <f>LPR利息计算器!$B$4</f>
        <v>46138</v>
      </c>
      <c r="H92" s="14">
        <f t="shared" si="36"/>
        <v>43759</v>
      </c>
      <c r="I92" s="20">
        <f t="shared" si="37"/>
        <v>43789</v>
      </c>
      <c r="J92" s="1">
        <f t="shared" si="38"/>
        <v>30</v>
      </c>
      <c r="K92" s="1">
        <f>B92/(LPR利息计算器!$H$10*100)</f>
        <v>0.000115068493150685</v>
      </c>
      <c r="L92" s="1">
        <f>C92/(LPR利息计算器!$H$10*100)</f>
        <v>0.000132876712328767</v>
      </c>
      <c r="M92" s="21">
        <f>LPR利息计算器!$B$6</f>
        <v>100000</v>
      </c>
      <c r="N92" s="1">
        <f t="shared" si="39"/>
        <v>345.205479452055</v>
      </c>
      <c r="O92" s="1">
        <f t="shared" si="40"/>
        <v>398.630136986301</v>
      </c>
      <c r="P92" s="1">
        <f>N92*LPR利息计算器!$H$8</f>
        <v>345.205479452055</v>
      </c>
      <c r="Q92" s="1">
        <f>O92*LPR利息计算器!$H$8</f>
        <v>398.630136986301</v>
      </c>
    </row>
    <row r="93" spans="1:17">
      <c r="A93" s="15">
        <v>43728</v>
      </c>
      <c r="B93" s="16">
        <v>4.2</v>
      </c>
      <c r="C93" s="16">
        <v>4.85</v>
      </c>
      <c r="D93" s="3">
        <f t="shared" si="34"/>
        <v>43728</v>
      </c>
      <c r="E93" s="3">
        <f t="shared" si="35"/>
        <v>43759</v>
      </c>
      <c r="F93" s="13">
        <f>LPR利息计算器!$B$2</f>
        <v>43697</v>
      </c>
      <c r="G93" s="3">
        <f>LPR利息计算器!$B$4</f>
        <v>46138</v>
      </c>
      <c r="H93" s="14">
        <f t="shared" si="36"/>
        <v>43728</v>
      </c>
      <c r="I93" s="20">
        <f t="shared" si="37"/>
        <v>43759</v>
      </c>
      <c r="J93" s="1">
        <f t="shared" si="38"/>
        <v>31</v>
      </c>
      <c r="K93" s="1">
        <f>B93/(LPR利息计算器!$H$10*100)</f>
        <v>0.000115068493150685</v>
      </c>
      <c r="L93" s="1">
        <f>C93/(LPR利息计算器!$H$10*100)</f>
        <v>0.000132876712328767</v>
      </c>
      <c r="M93" s="21">
        <f>LPR利息计算器!$B$6</f>
        <v>100000</v>
      </c>
      <c r="N93" s="1">
        <f t="shared" si="39"/>
        <v>356.712328767123</v>
      </c>
      <c r="O93" s="1">
        <f t="shared" si="40"/>
        <v>411.917808219178</v>
      </c>
      <c r="P93" s="1">
        <f>N93*LPR利息计算器!$H$8</f>
        <v>356.712328767123</v>
      </c>
      <c r="Q93" s="1">
        <f>O93*LPR利息计算器!$H$8</f>
        <v>411.917808219178</v>
      </c>
    </row>
    <row r="94" spans="1:17">
      <c r="A94" s="15">
        <v>43697</v>
      </c>
      <c r="B94" s="16">
        <v>4.25</v>
      </c>
      <c r="C94" s="16">
        <v>4.85</v>
      </c>
      <c r="D94" s="3">
        <f t="shared" si="34"/>
        <v>43697</v>
      </c>
      <c r="E94" s="3">
        <f t="shared" si="35"/>
        <v>43728</v>
      </c>
      <c r="F94" s="13">
        <f>LPR利息计算器!$B$2</f>
        <v>43697</v>
      </c>
      <c r="G94" s="3">
        <f>LPR利息计算器!$B$4</f>
        <v>46138</v>
      </c>
      <c r="H94" s="14">
        <f t="shared" si="36"/>
        <v>43697</v>
      </c>
      <c r="I94" s="20">
        <f t="shared" si="37"/>
        <v>43728</v>
      </c>
      <c r="J94" s="1">
        <f t="shared" si="38"/>
        <v>31</v>
      </c>
      <c r="K94" s="1">
        <f>B94/(LPR利息计算器!$H$10*100)</f>
        <v>0.000116438356164384</v>
      </c>
      <c r="L94" s="1">
        <f>C94/(LPR利息计算器!$H$10*100)</f>
        <v>0.000132876712328767</v>
      </c>
      <c r="M94" s="21">
        <f>LPR利息计算器!$B$6</f>
        <v>100000</v>
      </c>
      <c r="N94" s="1">
        <f t="shared" si="39"/>
        <v>360.958904109589</v>
      </c>
      <c r="O94" s="1">
        <f t="shared" si="40"/>
        <v>411.917808219178</v>
      </c>
      <c r="P94" s="1">
        <f>N94*LPR利息计算器!$H$8</f>
        <v>360.958904109589</v>
      </c>
      <c r="Q94" s="1">
        <f>O94*LPR利息计算器!$H$8</f>
        <v>411.917808219178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B7"/>
  <sheetViews>
    <sheetView workbookViewId="0">
      <selection activeCell="C5" sqref="C5"/>
    </sheetView>
  </sheetViews>
  <sheetFormatPr defaultColWidth="8.88888888888889" defaultRowHeight="13.8" outlineLevelRow="6" outlineLevelCol="1"/>
  <sheetData>
    <row r="1" spans="1:2">
      <c r="A1">
        <v>1</v>
      </c>
      <c r="B1">
        <v>365</v>
      </c>
    </row>
    <row r="2" spans="1:2">
      <c r="A2">
        <v>1.5</v>
      </c>
      <c r="B2">
        <v>360</v>
      </c>
    </row>
    <row r="3" spans="1:1">
      <c r="A3">
        <v>2</v>
      </c>
    </row>
    <row r="4" spans="1:1">
      <c r="A4">
        <v>2.5</v>
      </c>
    </row>
    <row r="5" spans="1:1">
      <c r="A5">
        <v>3</v>
      </c>
    </row>
    <row r="6" spans="1:1">
      <c r="A6">
        <v>3.5</v>
      </c>
    </row>
    <row r="7" spans="1:1">
      <c r="A7">
        <v>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C31"/>
  <sheetViews>
    <sheetView workbookViewId="0">
      <selection activeCell="B1" sqref="B1"/>
    </sheetView>
  </sheetViews>
  <sheetFormatPr defaultColWidth="8.88888888888889" defaultRowHeight="13.8" outlineLevelCol="2"/>
  <sheetData>
    <row r="1" spans="1:3">
      <c r="A1">
        <v>1</v>
      </c>
      <c r="B1">
        <v>2019</v>
      </c>
      <c r="C1">
        <v>1</v>
      </c>
    </row>
    <row r="2" spans="1:3">
      <c r="A2">
        <v>2</v>
      </c>
      <c r="B2">
        <v>2020</v>
      </c>
      <c r="C2">
        <v>2</v>
      </c>
    </row>
    <row r="3" spans="1:3">
      <c r="A3">
        <v>3</v>
      </c>
      <c r="B3">
        <v>2021</v>
      </c>
      <c r="C3">
        <v>3</v>
      </c>
    </row>
    <row r="4" spans="1:3">
      <c r="A4">
        <v>4</v>
      </c>
      <c r="B4">
        <v>2022</v>
      </c>
      <c r="C4">
        <v>4</v>
      </c>
    </row>
    <row r="5" spans="1:3">
      <c r="A5">
        <v>5</v>
      </c>
      <c r="B5">
        <v>2023</v>
      </c>
      <c r="C5">
        <v>5</v>
      </c>
    </row>
    <row r="6" spans="1:3">
      <c r="A6">
        <v>6</v>
      </c>
      <c r="B6">
        <v>2024</v>
      </c>
      <c r="C6">
        <v>6</v>
      </c>
    </row>
    <row r="7" spans="1:3">
      <c r="A7">
        <v>7</v>
      </c>
      <c r="B7">
        <v>2025</v>
      </c>
      <c r="C7">
        <v>7</v>
      </c>
    </row>
    <row r="8" spans="1:3">
      <c r="A8">
        <v>8</v>
      </c>
      <c r="B8">
        <v>2026</v>
      </c>
      <c r="C8">
        <v>8</v>
      </c>
    </row>
    <row r="9" spans="1:3">
      <c r="A9">
        <v>9</v>
      </c>
      <c r="C9">
        <v>9</v>
      </c>
    </row>
    <row r="10" spans="1:3">
      <c r="A10">
        <v>10</v>
      </c>
      <c r="C10">
        <v>10</v>
      </c>
    </row>
    <row r="11" spans="1:3">
      <c r="A11">
        <v>11</v>
      </c>
      <c r="C11">
        <v>11</v>
      </c>
    </row>
    <row r="12" spans="1:3">
      <c r="A12">
        <v>12</v>
      </c>
      <c r="C12">
        <v>12</v>
      </c>
    </row>
    <row r="13" spans="1:1">
      <c r="A13">
        <v>13</v>
      </c>
    </row>
    <row r="14" spans="1:1">
      <c r="A14">
        <v>14</v>
      </c>
    </row>
    <row r="15" spans="1:1">
      <c r="A15">
        <v>15</v>
      </c>
    </row>
    <row r="16" spans="1:1">
      <c r="A16">
        <v>16</v>
      </c>
    </row>
    <row r="17" spans="1:1">
      <c r="A17">
        <v>17</v>
      </c>
    </row>
    <row r="18" spans="1:1">
      <c r="A18">
        <v>18</v>
      </c>
    </row>
    <row r="19" spans="1:1">
      <c r="A19">
        <v>19</v>
      </c>
    </row>
    <row r="20" spans="1:1">
      <c r="A20">
        <v>20</v>
      </c>
    </row>
    <row r="21" spans="1:1">
      <c r="A21">
        <v>21</v>
      </c>
    </row>
    <row r="22" spans="1:1">
      <c r="A22">
        <v>22</v>
      </c>
    </row>
    <row r="23" spans="1:1">
      <c r="A23">
        <v>23</v>
      </c>
    </row>
    <row r="24" spans="1:1">
      <c r="A24">
        <v>24</v>
      </c>
    </row>
    <row r="25" spans="1:1">
      <c r="A25">
        <v>25</v>
      </c>
    </row>
    <row r="26" spans="1:1">
      <c r="A26">
        <v>26</v>
      </c>
    </row>
    <row r="27" spans="1:1">
      <c r="A27">
        <v>27</v>
      </c>
    </row>
    <row r="28" spans="1:1">
      <c r="A28">
        <v>28</v>
      </c>
    </row>
    <row r="29" spans="1:1">
      <c r="A29">
        <v>29</v>
      </c>
    </row>
    <row r="30" spans="1:1">
      <c r="A30">
        <v>30</v>
      </c>
    </row>
    <row r="31" spans="1:1">
      <c r="A31">
        <v>31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LPR利息计算器</vt:lpstr>
      <vt:lpstr>计算明细</vt:lpstr>
      <vt:lpstr>计算明细0</vt:lpstr>
      <vt:lpstr>LPR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宋宜诺</dc:creator>
  <cp:lastModifiedBy>syn</cp:lastModifiedBy>
  <dcterms:created xsi:type="dcterms:W3CDTF">2020-01-17T08:16:00Z</dcterms:created>
  <cp:lastPrinted>2020-06-28T13:22:00Z</cp:lastPrinted>
  <dcterms:modified xsi:type="dcterms:W3CDTF">2026-04-26T09:44:10Z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2052-11.8.2.12330</vt:lpwstr>
  </property>
  <property fmtid="{D5CDD505-2E9C-101B-9397-08002B2CF9AE}" pid="3" name="ICV">
    <vt:lpwstr>D4C6B3552FA040B795F6AAF47898BD48</vt:lpwstr>
  </property>
</Properties>
</file>