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D:\计算器\迟延\"/>
    </mc:Choice>
  </mc:AlternateContent>
  <xr:revisionPtr revIDLastSave="0" documentId="13_ncr:1_{382E1750-39A9-4811-8D97-BF06C9659442}" xr6:coauthVersionLast="47" xr6:coauthVersionMax="47" xr10:uidLastSave="{00000000-0000-0000-0000-000000000000}"/>
  <workbookProtection workbookAlgorithmName="SHA-512" workbookHashValue="+FRThtCY21A4Ap7vrGLn7LHHpwsNT7qo0qstWVpt7Vu77LWcc4PK5O5OKMsVpErLk1PTsSElojQfrRlMV1MNuw==" workbookSaltValue="j5f4SyqFtQH9jXF4AAwrxg==" workbookSpinCount="100000" lockStructure="1"/>
  <bookViews>
    <workbookView xWindow="-120" yWindow="-120" windowWidth="29040" windowHeight="15720" xr2:uid="{00000000-000D-0000-FFFF-FFFF00000000}"/>
  </bookViews>
  <sheets>
    <sheet name="计算器" sheetId="4" r:id="rId1"/>
    <sheet name="计算明细0" sheetId="5" state="hidden" r:id="rId2"/>
    <sheet name="计算明细" sheetId="6" r:id="rId3"/>
    <sheet name="Sheet2" sheetId="7" state="hidden" r:id="rId4"/>
    <sheet name="Sheet3" sheetId="8"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7" i="7" l="1"/>
  <c r="M37" i="7"/>
  <c r="H37" i="7"/>
  <c r="H36" i="7"/>
  <c r="H35" i="7"/>
  <c r="H34" i="7"/>
  <c r="H33" i="7"/>
  <c r="H32" i="7"/>
  <c r="H31" i="7"/>
  <c r="H30" i="7"/>
  <c r="H29" i="7"/>
  <c r="H28" i="7"/>
  <c r="H27" i="7"/>
  <c r="H26" i="7"/>
  <c r="H25" i="7"/>
  <c r="H24" i="7"/>
  <c r="H23" i="7"/>
  <c r="H22" i="7"/>
  <c r="H21" i="7"/>
  <c r="H20" i="7"/>
  <c r="H19" i="7"/>
  <c r="H18" i="7"/>
  <c r="H17" i="7"/>
  <c r="H16" i="7"/>
  <c r="H15" i="7"/>
  <c r="J14" i="7"/>
  <c r="C13" i="5" s="1"/>
  <c r="H14" i="7"/>
  <c r="J13" i="7"/>
  <c r="H13" i="7"/>
  <c r="J12" i="7"/>
  <c r="C11" i="5" s="1"/>
  <c r="H12" i="7"/>
  <c r="J11" i="7"/>
  <c r="C10" i="5" s="1"/>
  <c r="H11" i="7"/>
  <c r="J10" i="7"/>
  <c r="H10" i="7"/>
  <c r="J9" i="7"/>
  <c r="C8" i="5" s="1"/>
  <c r="H9" i="7"/>
  <c r="J8" i="7"/>
  <c r="H8" i="7"/>
  <c r="J7" i="7"/>
  <c r="C6" i="5" s="1"/>
  <c r="H7" i="7"/>
  <c r="J6" i="7"/>
  <c r="H6" i="7"/>
  <c r="J5" i="7"/>
  <c r="H5" i="7"/>
  <c r="J4" i="7"/>
  <c r="C3" i="5" s="1"/>
  <c r="H4" i="7"/>
  <c r="J3" i="7"/>
  <c r="C2" i="5" s="1"/>
  <c r="H3" i="7"/>
  <c r="B1" i="7"/>
  <c r="C3" i="6"/>
  <c r="F36" i="5"/>
  <c r="C12" i="5"/>
  <c r="C9" i="5"/>
  <c r="C7" i="5"/>
  <c r="C5" i="5"/>
  <c r="C4" i="5"/>
  <c r="B6" i="4"/>
  <c r="N37" i="7" s="1"/>
  <c r="I36" i="5" s="1"/>
  <c r="B4" i="4"/>
  <c r="B2" i="4"/>
  <c r="N34" i="7" l="1"/>
  <c r="I33" i="5" s="1"/>
  <c r="N6" i="7"/>
  <c r="I5" i="5" s="1"/>
  <c r="N14" i="7"/>
  <c r="I13" i="5" s="1"/>
  <c r="N26" i="7"/>
  <c r="I25" i="5" s="1"/>
  <c r="N23" i="7"/>
  <c r="I22" i="5" s="1"/>
  <c r="F1" i="7"/>
  <c r="N10" i="7"/>
  <c r="I9" i="5" s="1"/>
  <c r="N16" i="7"/>
  <c r="I15" i="5" s="1"/>
  <c r="N20" i="7"/>
  <c r="I19" i="5" s="1"/>
  <c r="N24" i="7"/>
  <c r="I23" i="5" s="1"/>
  <c r="N28" i="7"/>
  <c r="I27" i="5" s="1"/>
  <c r="N32" i="7"/>
  <c r="I31" i="5" s="1"/>
  <c r="N36" i="7"/>
  <c r="I35" i="5" s="1"/>
  <c r="N18" i="7"/>
  <c r="I17" i="5" s="1"/>
  <c r="N22" i="7"/>
  <c r="I21" i="5" s="1"/>
  <c r="N30" i="7"/>
  <c r="I29" i="5" s="1"/>
  <c r="C2" i="6"/>
  <c r="N9" i="7"/>
  <c r="I8" i="5" s="1"/>
  <c r="N4" i="7"/>
  <c r="I3" i="5" s="1"/>
  <c r="N12" i="7"/>
  <c r="I11" i="5" s="1"/>
  <c r="N19" i="7"/>
  <c r="I18" i="5" s="1"/>
  <c r="N35" i="7"/>
  <c r="I34" i="5" s="1"/>
  <c r="N7" i="7"/>
  <c r="I6" i="5" s="1"/>
  <c r="N5" i="7"/>
  <c r="I4" i="5" s="1"/>
  <c r="N13" i="7"/>
  <c r="I12" i="5" s="1"/>
  <c r="N15" i="7"/>
  <c r="I14" i="5" s="1"/>
  <c r="N27" i="7"/>
  <c r="I26" i="5" s="1"/>
  <c r="N31" i="7"/>
  <c r="I30" i="5" s="1"/>
  <c r="N8" i="7"/>
  <c r="I7" i="5" s="1"/>
  <c r="N17" i="7"/>
  <c r="I16" i="5" s="1"/>
  <c r="N21" i="7"/>
  <c r="I20" i="5" s="1"/>
  <c r="N25" i="7"/>
  <c r="I24" i="5" s="1"/>
  <c r="N29" i="7"/>
  <c r="I28" i="5" s="1"/>
  <c r="N33" i="7"/>
  <c r="I32" i="5" s="1"/>
  <c r="N3" i="7"/>
  <c r="I2" i="5" s="1"/>
  <c r="N11" i="7"/>
  <c r="I10" i="5" s="1"/>
  <c r="I37" i="7"/>
  <c r="I30" i="7"/>
  <c r="I22" i="7"/>
  <c r="I14" i="7"/>
  <c r="I6" i="7"/>
  <c r="D1" i="7"/>
  <c r="B37" i="7" s="1"/>
  <c r="I29" i="7"/>
  <c r="I21" i="7"/>
  <c r="I13" i="7"/>
  <c r="I5" i="7"/>
  <c r="I36" i="7"/>
  <c r="I28" i="7"/>
  <c r="I20" i="7"/>
  <c r="I12" i="7"/>
  <c r="I4" i="7"/>
  <c r="I35" i="7"/>
  <c r="I27" i="7"/>
  <c r="I19" i="7"/>
  <c r="I11" i="7"/>
  <c r="I3" i="7"/>
  <c r="I34" i="7"/>
  <c r="I26" i="7"/>
  <c r="I18" i="7"/>
  <c r="I10" i="7"/>
  <c r="I33" i="7"/>
  <c r="I25" i="7"/>
  <c r="I17" i="7"/>
  <c r="I9" i="7"/>
  <c r="I32" i="7"/>
  <c r="I24" i="7"/>
  <c r="I16" i="7"/>
  <c r="I8" i="7"/>
  <c r="I31" i="7"/>
  <c r="I23" i="7"/>
  <c r="I15" i="7"/>
  <c r="I7" i="7"/>
  <c r="E3" i="6"/>
  <c r="J37" i="7" l="1"/>
  <c r="C36" i="5" s="1"/>
  <c r="K37" i="7"/>
  <c r="M26" i="7"/>
  <c r="K26" i="7"/>
  <c r="J26" i="7"/>
  <c r="C25" i="5" s="1"/>
  <c r="M7" i="7"/>
  <c r="K7" i="7"/>
  <c r="K3" i="7"/>
  <c r="M3" i="7"/>
  <c r="M14" i="7"/>
  <c r="K14" i="7"/>
  <c r="M17" i="7"/>
  <c r="K17" i="7"/>
  <c r="J17" i="7"/>
  <c r="C16" i="5" s="1"/>
  <c r="K36" i="7"/>
  <c r="J36" i="7"/>
  <c r="C35" i="5" s="1"/>
  <c r="M36" i="7"/>
  <c r="M23" i="7"/>
  <c r="K23" i="7"/>
  <c r="J23" i="7"/>
  <c r="C22" i="5" s="1"/>
  <c r="K19" i="7"/>
  <c r="J19" i="7"/>
  <c r="C18" i="5" s="1"/>
  <c r="M19" i="7"/>
  <c r="M5" i="7"/>
  <c r="K5" i="7"/>
  <c r="M33" i="7"/>
  <c r="K33" i="7"/>
  <c r="J33" i="7"/>
  <c r="C32" i="5" s="1"/>
  <c r="M13" i="7"/>
  <c r="K13" i="7"/>
  <c r="M8" i="7"/>
  <c r="K8" i="7"/>
  <c r="M10" i="7"/>
  <c r="K10" i="7"/>
  <c r="K35" i="7"/>
  <c r="J35" i="7"/>
  <c r="C34" i="5" s="1"/>
  <c r="M35" i="7"/>
  <c r="J21" i="7"/>
  <c r="C20" i="5" s="1"/>
  <c r="M21" i="7"/>
  <c r="K21" i="7"/>
  <c r="M24" i="7"/>
  <c r="K24" i="7"/>
  <c r="J24" i="7"/>
  <c r="C23" i="5" s="1"/>
  <c r="K12" i="7"/>
  <c r="M12" i="7"/>
  <c r="M9" i="7"/>
  <c r="K9" i="7"/>
  <c r="K28" i="7"/>
  <c r="J28" i="7"/>
  <c r="C27" i="5" s="1"/>
  <c r="M28" i="7"/>
  <c r="M15" i="7"/>
  <c r="K15" i="7"/>
  <c r="J15" i="7"/>
  <c r="C14" i="5" s="1"/>
  <c r="K11" i="7"/>
  <c r="M11" i="7"/>
  <c r="M22" i="7"/>
  <c r="K22" i="7"/>
  <c r="J22" i="7"/>
  <c r="C21" i="5" s="1"/>
  <c r="M25" i="7"/>
  <c r="K25" i="7"/>
  <c r="J25" i="7"/>
  <c r="C24" i="5" s="1"/>
  <c r="M30" i="7"/>
  <c r="K30" i="7"/>
  <c r="J30" i="7"/>
  <c r="C29" i="5" s="1"/>
  <c r="M31" i="7"/>
  <c r="K31" i="7"/>
  <c r="J31" i="7"/>
  <c r="C30" i="5" s="1"/>
  <c r="K27" i="7"/>
  <c r="J27" i="7"/>
  <c r="C26" i="5" s="1"/>
  <c r="M27" i="7"/>
  <c r="M16" i="7"/>
  <c r="K16" i="7"/>
  <c r="J16" i="7"/>
  <c r="C15" i="5" s="1"/>
  <c r="M18" i="7"/>
  <c r="K18" i="7"/>
  <c r="J18" i="7"/>
  <c r="C17" i="5" s="1"/>
  <c r="K4" i="7"/>
  <c r="M4" i="7"/>
  <c r="J29" i="7"/>
  <c r="C28" i="5" s="1"/>
  <c r="M29" i="7"/>
  <c r="K29" i="7"/>
  <c r="M32" i="7"/>
  <c r="K32" i="7"/>
  <c r="J32" i="7"/>
  <c r="C31" i="5" s="1"/>
  <c r="M34" i="7"/>
  <c r="K34" i="7"/>
  <c r="J34" i="7"/>
  <c r="C33" i="5" s="1"/>
  <c r="K20" i="7"/>
  <c r="J20" i="7"/>
  <c r="C19" i="5" s="1"/>
  <c r="M20" i="7"/>
  <c r="M6" i="7"/>
  <c r="K6" i="7"/>
  <c r="L37" i="7"/>
  <c r="D36" i="5"/>
  <c r="L13" i="7" l="1"/>
  <c r="D12" i="5"/>
  <c r="P7" i="7"/>
  <c r="G6" i="5" s="1"/>
  <c r="H6" i="5" s="1"/>
  <c r="F6" i="5"/>
  <c r="P34" i="7"/>
  <c r="G33" i="5" s="1"/>
  <c r="H33" i="5" s="1"/>
  <c r="F33" i="5"/>
  <c r="P12" i="7"/>
  <c r="G11" i="5" s="1"/>
  <c r="H11" i="5" s="1"/>
  <c r="F11" i="5"/>
  <c r="P13" i="7"/>
  <c r="G12" i="5" s="1"/>
  <c r="H12" i="5" s="1"/>
  <c r="F12" i="5"/>
  <c r="L17" i="7"/>
  <c r="D16" i="5"/>
  <c r="L26" i="7"/>
  <c r="D25" i="5"/>
  <c r="P20" i="7"/>
  <c r="G19" i="5" s="1"/>
  <c r="H19" i="5" s="1"/>
  <c r="F19" i="5"/>
  <c r="P32" i="7"/>
  <c r="G31" i="5" s="1"/>
  <c r="H31" i="5" s="1"/>
  <c r="F31" i="5"/>
  <c r="P18" i="7"/>
  <c r="G17" i="5" s="1"/>
  <c r="H17" i="5" s="1"/>
  <c r="F17" i="5"/>
  <c r="L31" i="7"/>
  <c r="D30" i="5"/>
  <c r="P28" i="7"/>
  <c r="G27" i="5" s="1"/>
  <c r="H27" i="5" s="1"/>
  <c r="F27" i="5"/>
  <c r="L24" i="7"/>
  <c r="D23" i="5"/>
  <c r="L10" i="7"/>
  <c r="D9" i="5"/>
  <c r="P33" i="7"/>
  <c r="G32" i="5" s="1"/>
  <c r="H32" i="5" s="1"/>
  <c r="F32" i="5"/>
  <c r="P23" i="7"/>
  <c r="G22" i="5" s="1"/>
  <c r="H22" i="5" s="1"/>
  <c r="F22" i="5"/>
  <c r="P14" i="7"/>
  <c r="G13" i="5" s="1"/>
  <c r="H13" i="5" s="1"/>
  <c r="F13" i="5"/>
  <c r="L11" i="7"/>
  <c r="D10" i="5"/>
  <c r="L4" i="7"/>
  <c r="D3" i="5"/>
  <c r="P35" i="7"/>
  <c r="G34" i="5" s="1"/>
  <c r="H34" i="5" s="1"/>
  <c r="F34" i="5"/>
  <c r="L6" i="7"/>
  <c r="D5" i="5"/>
  <c r="L27" i="7"/>
  <c r="D26" i="5"/>
  <c r="L15" i="7"/>
  <c r="D14" i="5"/>
  <c r="P17" i="7"/>
  <c r="G16" i="5" s="1"/>
  <c r="H16" i="5" s="1"/>
  <c r="F16" i="5"/>
  <c r="L32" i="7"/>
  <c r="D31" i="5"/>
  <c r="L29" i="7"/>
  <c r="D28" i="5"/>
  <c r="P31" i="7"/>
  <c r="G30" i="5" s="1"/>
  <c r="H30" i="5" s="1"/>
  <c r="F30" i="5"/>
  <c r="L22" i="7"/>
  <c r="D21" i="5"/>
  <c r="P24" i="7"/>
  <c r="G23" i="5" s="1"/>
  <c r="H23" i="5" s="1"/>
  <c r="F23" i="5"/>
  <c r="P10" i="7"/>
  <c r="G9" i="5" s="1"/>
  <c r="H9" i="5" s="1"/>
  <c r="F9" i="5"/>
  <c r="L5" i="7"/>
  <c r="D4" i="5"/>
  <c r="P36" i="7"/>
  <c r="G35" i="5" s="1"/>
  <c r="H35" i="5" s="1"/>
  <c r="F35" i="5"/>
  <c r="P3" i="7"/>
  <c r="G2" i="5" s="1"/>
  <c r="H2" i="5" s="1"/>
  <c r="F2" i="5"/>
  <c r="L16" i="7"/>
  <c r="D15" i="5"/>
  <c r="L34" i="7"/>
  <c r="D33" i="5"/>
  <c r="P4" i="7"/>
  <c r="G3" i="5" s="1"/>
  <c r="H3" i="5" s="1"/>
  <c r="F3" i="5"/>
  <c r="P27" i="7"/>
  <c r="G26" i="5" s="1"/>
  <c r="H26" i="5" s="1"/>
  <c r="F26" i="5"/>
  <c r="L20" i="7"/>
  <c r="D19" i="5"/>
  <c r="P29" i="7"/>
  <c r="G28" i="5" s="1"/>
  <c r="H28" i="5" s="1"/>
  <c r="F28" i="5"/>
  <c r="P22" i="7"/>
  <c r="G21" i="5" s="1"/>
  <c r="H21" i="5" s="1"/>
  <c r="F21" i="5"/>
  <c r="D27" i="5"/>
  <c r="L28" i="7"/>
  <c r="L21" i="7"/>
  <c r="D20" i="5"/>
  <c r="L8" i="7"/>
  <c r="D7" i="5"/>
  <c r="P5" i="7"/>
  <c r="G4" i="5" s="1"/>
  <c r="H4" i="5" s="1"/>
  <c r="F4" i="5"/>
  <c r="L3" i="7"/>
  <c r="D2" i="5"/>
  <c r="P16" i="7"/>
  <c r="G15" i="5" s="1"/>
  <c r="H15" i="5" s="1"/>
  <c r="F15" i="5"/>
  <c r="L30" i="7"/>
  <c r="D29" i="5"/>
  <c r="P11" i="7"/>
  <c r="G10" i="5" s="1"/>
  <c r="H10" i="5" s="1"/>
  <c r="F10" i="5"/>
  <c r="L9" i="7"/>
  <c r="D8" i="5"/>
  <c r="P21" i="7"/>
  <c r="G20" i="5" s="1"/>
  <c r="H20" i="5" s="1"/>
  <c r="F20" i="5"/>
  <c r="P8" i="7"/>
  <c r="G7" i="5" s="1"/>
  <c r="H7" i="5" s="1"/>
  <c r="F7" i="5"/>
  <c r="P19" i="7"/>
  <c r="G18" i="5" s="1"/>
  <c r="H18" i="5" s="1"/>
  <c r="F18" i="5"/>
  <c r="D35" i="5"/>
  <c r="L36" i="7"/>
  <c r="L7" i="7"/>
  <c r="D6" i="5"/>
  <c r="P9" i="7"/>
  <c r="G8" i="5" s="1"/>
  <c r="H8" i="5" s="1"/>
  <c r="F8" i="5"/>
  <c r="P30" i="7"/>
  <c r="G29" i="5" s="1"/>
  <c r="H29" i="5" s="1"/>
  <c r="F29" i="5"/>
  <c r="O37" i="7"/>
  <c r="J36" i="5" s="1"/>
  <c r="B36" i="5" s="1"/>
  <c r="E36" i="5"/>
  <c r="L19" i="7"/>
  <c r="D18" i="5"/>
  <c r="L25" i="7"/>
  <c r="D24" i="5"/>
  <c r="L12" i="7"/>
  <c r="D11" i="5"/>
  <c r="P6" i="7"/>
  <c r="G5" i="5" s="1"/>
  <c r="H5" i="5" s="1"/>
  <c r="F5" i="5"/>
  <c r="L18" i="7"/>
  <c r="D17" i="5"/>
  <c r="P25" i="7"/>
  <c r="G24" i="5" s="1"/>
  <c r="H24" i="5" s="1"/>
  <c r="F24" i="5"/>
  <c r="P15" i="7"/>
  <c r="G14" i="5" s="1"/>
  <c r="H14" i="5" s="1"/>
  <c r="F14" i="5"/>
  <c r="L35" i="7"/>
  <c r="D34" i="5"/>
  <c r="L33" i="7"/>
  <c r="D32" i="5"/>
  <c r="L23" i="7"/>
  <c r="D22" i="5"/>
  <c r="L14" i="7"/>
  <c r="D13" i="5"/>
  <c r="P26" i="7"/>
  <c r="G25" i="5" s="1"/>
  <c r="H25" i="5" s="1"/>
  <c r="F25" i="5"/>
  <c r="O18" i="7" l="1"/>
  <c r="J17" i="5" s="1"/>
  <c r="B17" i="5" s="1"/>
  <c r="E17" i="5"/>
  <c r="O20" i="7"/>
  <c r="J19" i="5" s="1"/>
  <c r="B19" i="5" s="1"/>
  <c r="E19" i="5"/>
  <c r="O29" i="7"/>
  <c r="J28" i="5" s="1"/>
  <c r="B28" i="5" s="1"/>
  <c r="E28" i="5"/>
  <c r="O17" i="7"/>
  <c r="J16" i="5" s="1"/>
  <c r="B16" i="5" s="1"/>
  <c r="E16" i="5"/>
  <c r="O36" i="7"/>
  <c r="J35" i="5" s="1"/>
  <c r="B35" i="5" s="1"/>
  <c r="E35" i="5"/>
  <c r="O28" i="7"/>
  <c r="J27" i="5" s="1"/>
  <c r="B27" i="5" s="1"/>
  <c r="E27" i="5"/>
  <c r="O35" i="7"/>
  <c r="J34" i="5" s="1"/>
  <c r="B34" i="5" s="1"/>
  <c r="E34" i="5"/>
  <c r="O9" i="7"/>
  <c r="J8" i="5" s="1"/>
  <c r="B8" i="5" s="1"/>
  <c r="E8" i="5"/>
  <c r="O33" i="7"/>
  <c r="J32" i="5" s="1"/>
  <c r="B32" i="5" s="1"/>
  <c r="E32" i="5"/>
  <c r="O7" i="7"/>
  <c r="J6" i="5" s="1"/>
  <c r="B6" i="5" s="1"/>
  <c r="E6" i="5"/>
  <c r="O11" i="7"/>
  <c r="J10" i="5" s="1"/>
  <c r="B10" i="5" s="1"/>
  <c r="E10" i="5"/>
  <c r="O10" i="7"/>
  <c r="J9" i="5" s="1"/>
  <c r="B9" i="5" s="1"/>
  <c r="E9" i="5"/>
  <c r="O14" i="7"/>
  <c r="J13" i="5" s="1"/>
  <c r="B13" i="5" s="1"/>
  <c r="E13" i="5"/>
  <c r="O12" i="7"/>
  <c r="J11" i="5" s="1"/>
  <c r="B11" i="5" s="1"/>
  <c r="E11" i="5"/>
  <c r="O22" i="7"/>
  <c r="J21" i="5" s="1"/>
  <c r="B21" i="5" s="1"/>
  <c r="E21" i="5"/>
  <c r="O19" i="7"/>
  <c r="J18" i="5" s="1"/>
  <c r="B18" i="5" s="1"/>
  <c r="E18" i="5"/>
  <c r="O23" i="7"/>
  <c r="J22" i="5" s="1"/>
  <c r="B22" i="5" s="1"/>
  <c r="E22" i="5"/>
  <c r="O25" i="7"/>
  <c r="J24" i="5" s="1"/>
  <c r="B24" i="5" s="1"/>
  <c r="E24" i="5"/>
  <c r="O30" i="7"/>
  <c r="J29" i="5" s="1"/>
  <c r="B29" i="5" s="1"/>
  <c r="E29" i="5"/>
  <c r="O8" i="7"/>
  <c r="J7" i="5" s="1"/>
  <c r="B7" i="5" s="1"/>
  <c r="E7" i="5"/>
  <c r="O34" i="7"/>
  <c r="J33" i="5" s="1"/>
  <c r="B33" i="5" s="1"/>
  <c r="E33" i="5"/>
  <c r="O5" i="7"/>
  <c r="J4" i="5" s="1"/>
  <c r="B4" i="5" s="1"/>
  <c r="E4" i="5"/>
  <c r="O15" i="7"/>
  <c r="J14" i="5" s="1"/>
  <c r="B14" i="5" s="1"/>
  <c r="E14" i="5"/>
  <c r="O4" i="7"/>
  <c r="J3" i="5" s="1"/>
  <c r="B3" i="5" s="1"/>
  <c r="E3" i="5"/>
  <c r="O31" i="7"/>
  <c r="J30" i="5" s="1"/>
  <c r="B30" i="5" s="1"/>
  <c r="E30" i="5"/>
  <c r="O26" i="7"/>
  <c r="J25" i="5" s="1"/>
  <c r="B25" i="5" s="1"/>
  <c r="E25" i="5"/>
  <c r="O21" i="7"/>
  <c r="J20" i="5" s="1"/>
  <c r="B20" i="5" s="1"/>
  <c r="E20" i="5"/>
  <c r="O16" i="7"/>
  <c r="J15" i="5" s="1"/>
  <c r="B15" i="5" s="1"/>
  <c r="E15" i="5"/>
  <c r="O27" i="7"/>
  <c r="J26" i="5" s="1"/>
  <c r="B26" i="5" s="1"/>
  <c r="E26" i="5"/>
  <c r="O3" i="7"/>
  <c r="E2" i="5"/>
  <c r="O32" i="7"/>
  <c r="J31" i="5" s="1"/>
  <c r="B31" i="5" s="1"/>
  <c r="E31" i="5"/>
  <c r="O6" i="7"/>
  <c r="J5" i="5" s="1"/>
  <c r="B5" i="5" s="1"/>
  <c r="E5" i="5"/>
  <c r="O24" i="7"/>
  <c r="J23" i="5" s="1"/>
  <c r="B23" i="5" s="1"/>
  <c r="E23" i="5"/>
  <c r="O13" i="7"/>
  <c r="J12" i="5" s="1"/>
  <c r="B12" i="5" s="1"/>
  <c r="E12" i="5"/>
  <c r="H1" i="7" l="1"/>
  <c r="J2" i="5"/>
  <c r="E37" i="5" l="1"/>
  <c r="B2" i="5"/>
  <c r="A2" i="5" s="1"/>
  <c r="A3" i="5" l="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8" i="5" s="1"/>
  <c r="E32" i="6" s="1"/>
  <c r="D21" i="6" l="1"/>
  <c r="F25" i="6"/>
  <c r="C9" i="6"/>
  <c r="E6" i="6"/>
  <c r="E39" i="6"/>
  <c r="G11" i="6"/>
  <c r="E15" i="6"/>
  <c r="G12" i="6"/>
  <c r="F9" i="6"/>
  <c r="G44" i="6"/>
  <c r="C36" i="6"/>
  <c r="B35" i="6"/>
  <c r="D33" i="6"/>
  <c r="D29" i="6"/>
  <c r="G26" i="6"/>
  <c r="D22" i="6"/>
  <c r="C34" i="6"/>
  <c r="B7" i="6"/>
  <c r="E18" i="6"/>
  <c r="C21" i="6"/>
  <c r="F23" i="6"/>
  <c r="F38" i="6"/>
  <c r="E37" i="6"/>
  <c r="D36" i="6"/>
  <c r="G46" i="6"/>
  <c r="F45" i="6"/>
  <c r="F19" i="6"/>
  <c r="E25" i="6"/>
  <c r="C11" i="6"/>
  <c r="G7" i="6"/>
  <c r="D26" i="6"/>
  <c r="C13" i="6"/>
  <c r="B11" i="6"/>
  <c r="E31" i="6"/>
  <c r="D8" i="6"/>
  <c r="D5" i="6"/>
  <c r="C48" i="6"/>
  <c r="C31" i="6"/>
  <c r="G15" i="6"/>
  <c r="D24" i="6"/>
  <c r="F7" i="6"/>
  <c r="E43" i="6"/>
  <c r="F26" i="6"/>
  <c r="C38" i="6"/>
  <c r="F8" i="6"/>
  <c r="C14" i="6"/>
  <c r="F12" i="6"/>
  <c r="G20" i="6"/>
  <c r="F11" i="6"/>
  <c r="G14" i="6"/>
  <c r="E13" i="6"/>
  <c r="B18" i="6"/>
  <c r="F5" i="6"/>
  <c r="G28" i="6"/>
  <c r="E22" i="6"/>
  <c r="B48" i="6"/>
  <c r="B14" i="6"/>
  <c r="B20" i="6"/>
  <c r="G5" i="6"/>
  <c r="E35" i="6"/>
  <c r="G13" i="6"/>
  <c r="C16" i="6"/>
  <c r="B15" i="6"/>
  <c r="D19" i="6"/>
  <c r="B47" i="6"/>
  <c r="B9" i="6"/>
  <c r="F15" i="6"/>
  <c r="C28" i="6"/>
  <c r="C10" i="6"/>
  <c r="F34" i="6"/>
  <c r="G40" i="6"/>
  <c r="G23" i="6"/>
  <c r="C6" i="6"/>
  <c r="C7" i="6"/>
  <c r="C23" i="6"/>
  <c r="B17" i="6"/>
  <c r="G8" i="6"/>
  <c r="B21" i="6"/>
  <c r="C15" i="6"/>
  <c r="E47" i="6"/>
  <c r="G19" i="6"/>
  <c r="E16" i="6"/>
  <c r="F42" i="6"/>
  <c r="D9" i="6"/>
  <c r="C20" i="6"/>
  <c r="G30" i="6"/>
  <c r="E41" i="6"/>
  <c r="C8" i="6"/>
  <c r="B19" i="6"/>
  <c r="F29" i="6"/>
  <c r="D40" i="6"/>
  <c r="G25" i="6"/>
  <c r="E36" i="6"/>
  <c r="C47" i="6"/>
  <c r="D23" i="6"/>
  <c r="B34" i="6"/>
  <c r="F44" i="6"/>
  <c r="F31" i="6"/>
  <c r="D42" i="6"/>
  <c r="C29" i="6"/>
  <c r="G39" i="6"/>
  <c r="D11" i="6"/>
  <c r="C5" i="6"/>
  <c r="E17" i="6"/>
  <c r="E20" i="6"/>
  <c r="E8" i="6"/>
  <c r="B5" i="6"/>
  <c r="D18" i="6"/>
  <c r="D10" i="6"/>
  <c r="E12" i="6"/>
  <c r="B36" i="6"/>
  <c r="C19" i="6"/>
  <c r="D14" i="6"/>
  <c r="C26" i="6"/>
  <c r="C17" i="6"/>
  <c r="D6" i="6"/>
  <c r="C22" i="6"/>
  <c r="C30" i="6"/>
  <c r="B44" i="6"/>
  <c r="F10" i="6"/>
  <c r="E21" i="6"/>
  <c r="C32" i="6"/>
  <c r="G42" i="6"/>
  <c r="E9" i="6"/>
  <c r="D20" i="6"/>
  <c r="B31" i="6"/>
  <c r="F41" i="6"/>
  <c r="C27" i="6"/>
  <c r="G37" i="6"/>
  <c r="E48" i="6"/>
  <c r="F24" i="6"/>
  <c r="D35" i="6"/>
  <c r="B46" i="6"/>
  <c r="B33" i="6"/>
  <c r="F43" i="6"/>
  <c r="E30" i="6"/>
  <c r="C41" i="6"/>
  <c r="F30" i="6"/>
  <c r="E19" i="6"/>
  <c r="B24" i="6"/>
  <c r="D7" i="6"/>
  <c r="D45" i="6"/>
  <c r="B12" i="6"/>
  <c r="G22" i="6"/>
  <c r="E33" i="6"/>
  <c r="C44" i="6"/>
  <c r="G10" i="6"/>
  <c r="F21" i="6"/>
  <c r="D32" i="6"/>
  <c r="B43" i="6"/>
  <c r="E28" i="6"/>
  <c r="C39" i="6"/>
  <c r="D15" i="6"/>
  <c r="B26" i="6"/>
  <c r="F36" i="6"/>
  <c r="D47" i="6"/>
  <c r="D34" i="6"/>
  <c r="B45" i="6"/>
  <c r="G31" i="6"/>
  <c r="E42" i="6"/>
  <c r="G32" i="6"/>
  <c r="G24" i="6"/>
  <c r="E11" i="6"/>
  <c r="G9" i="6"/>
  <c r="G21" i="6"/>
  <c r="D25" i="6"/>
  <c r="E7" i="6"/>
  <c r="E23" i="6"/>
  <c r="F22" i="6"/>
  <c r="B6" i="6"/>
  <c r="B10" i="6"/>
  <c r="B28" i="6"/>
  <c r="G16" i="6"/>
  <c r="F46" i="6"/>
  <c r="D13" i="6"/>
  <c r="C24" i="6"/>
  <c r="G34" i="6"/>
  <c r="E45" i="6"/>
  <c r="C12" i="6"/>
  <c r="B23" i="6"/>
  <c r="F33" i="6"/>
  <c r="D44" i="6"/>
  <c r="G29" i="6"/>
  <c r="E40" i="6"/>
  <c r="F16" i="6"/>
  <c r="D27" i="6"/>
  <c r="B38" i="6"/>
  <c r="F48" i="6"/>
  <c r="F35" i="6"/>
  <c r="D46" i="6"/>
  <c r="C33" i="6"/>
  <c r="G43" i="6"/>
  <c r="G41" i="6"/>
  <c r="F28" i="6"/>
  <c r="D39" i="6"/>
  <c r="G48" i="6"/>
  <c r="B37" i="6"/>
  <c r="F47" i="6"/>
  <c r="E34" i="6"/>
  <c r="C45" i="6"/>
  <c r="C43" i="6"/>
  <c r="B30" i="6"/>
  <c r="F40" i="6"/>
  <c r="F27" i="6"/>
  <c r="D38" i="6"/>
  <c r="C25" i="6"/>
  <c r="G35" i="6"/>
  <c r="E46" i="6"/>
  <c r="E27" i="6"/>
  <c r="B16" i="6"/>
  <c r="G36" i="6"/>
  <c r="B32" i="6"/>
  <c r="B40" i="6"/>
  <c r="F6" i="6"/>
  <c r="G38" i="6"/>
  <c r="E5" i="6"/>
  <c r="D16" i="6"/>
  <c r="B27" i="6"/>
  <c r="F37" i="6"/>
  <c r="D48" i="6"/>
  <c r="G33" i="6"/>
  <c r="E44" i="6"/>
  <c r="F20" i="6"/>
  <c r="D31" i="6"/>
  <c r="B42" i="6"/>
  <c r="B29" i="6"/>
  <c r="F39" i="6"/>
  <c r="E26" i="6"/>
  <c r="C37" i="6"/>
  <c r="G47" i="6"/>
  <c r="D12" i="6"/>
  <c r="B25" i="6"/>
  <c r="C18" i="6"/>
  <c r="C42" i="6"/>
  <c r="D17" i="6"/>
  <c r="F18" i="6"/>
  <c r="F14" i="6"/>
  <c r="C46" i="6"/>
  <c r="E14" i="6"/>
  <c r="B13" i="6"/>
  <c r="D37" i="6"/>
  <c r="G17" i="6"/>
  <c r="E10" i="6"/>
  <c r="D41" i="6"/>
  <c r="B8" i="6"/>
  <c r="G18" i="6"/>
  <c r="E29" i="6"/>
  <c r="C40" i="6"/>
  <c r="G6" i="6"/>
  <c r="F17" i="6"/>
  <c r="D28" i="6"/>
  <c r="B39" i="6"/>
  <c r="E24" i="6"/>
  <c r="C35" i="6"/>
  <c r="G45" i="6"/>
  <c r="B22" i="6"/>
  <c r="F32" i="6"/>
  <c r="D43" i="6"/>
  <c r="D30" i="6"/>
  <c r="B41" i="6"/>
  <c r="G27" i="6"/>
  <c r="E38" i="6"/>
  <c r="F13" i="6"/>
  <c r="G3" i="6" l="1"/>
  <c r="D7" i="4" s="1"/>
  <c r="G2" i="6"/>
  <c r="B8" i="4" s="1"/>
  <c r="D8" i="4" s="1"/>
  <c r="I1" i="7" s="1"/>
</calcChain>
</file>

<file path=xl/sharedStrings.xml><?xml version="1.0" encoding="utf-8"?>
<sst xmlns="http://schemas.openxmlformats.org/spreadsheetml/2006/main" count="40" uniqueCount="34">
  <si>
    <t>开始日期：</t>
  </si>
  <si>
    <t>年</t>
  </si>
  <si>
    <t>月</t>
  </si>
  <si>
    <t>日</t>
  </si>
  <si>
    <t>截止日期：</t>
  </si>
  <si>
    <t>计算标的：</t>
  </si>
  <si>
    <t>迟延天数：</t>
  </si>
  <si>
    <t>计算结果：</t>
  </si>
  <si>
    <r>
      <rPr>
        <b/>
        <sz val="8"/>
        <color theme="1"/>
        <rFont val="宋体"/>
        <family val="3"/>
        <charset val="134"/>
        <scheme val="minor"/>
      </rPr>
      <t>使用说明：</t>
    </r>
    <r>
      <rPr>
        <sz val="8"/>
        <color theme="1"/>
        <rFont val="宋体"/>
        <family val="3"/>
        <charset val="134"/>
        <scheme val="minor"/>
      </rPr>
      <t xml:space="preserve">
迟延债务利息包括迟延履行期间的一般债务利息和加倍部分债务利息。
</t>
    </r>
    <r>
      <rPr>
        <b/>
        <sz val="8"/>
        <color rgb="FFFF0000"/>
        <rFont val="宋体"/>
        <family val="3"/>
        <charset val="134"/>
        <scheme val="minor"/>
      </rPr>
      <t xml:space="preserve">本计算器只计算加倍部分债务利息。
</t>
    </r>
    <r>
      <rPr>
        <sz val="8"/>
        <color theme="1"/>
        <rFont val="宋体"/>
        <family val="3"/>
        <charset val="134"/>
        <scheme val="minor"/>
      </rPr>
      <t>一般债务利息，根据生效法律文书确定的方法计算；生效法律文书未确定给付该利息的，不予计算。由于一般债务利息的多样性，请使用者自行计算。
2014年8月1日之前的分段迟延履行债务利息=计算标的×日利率×2×天数
2014年8月1日之后的分段迟延履行债务利息=计算标的×万分之1.75×天数
合计的迟延履行债务利息=分段迟延履行债务利息之和</t>
    </r>
  </si>
  <si>
    <t>制作：宋宜诺    公众号：诉讼助手   小程序：诉讼助手</t>
  </si>
  <si>
    <t>计 算 明 细</t>
  </si>
  <si>
    <t>合计</t>
  </si>
  <si>
    <t>计算公式：2014年8月1日之前的分段迟延债务利息=计算标的×日利率×2×天数；
         2014年8月1日之后的分段迟延债务利息=计算标的×日利率×天数。
         合计的迟延债务利息=分段迟延债务利息之和
         日利率=年利率%÷365</t>
  </si>
  <si>
    <t>计算明细</t>
  </si>
  <si>
    <t>迟延履行债务利息的计算结果：</t>
  </si>
  <si>
    <t>开始时间：</t>
  </si>
  <si>
    <t>截止时间：</t>
  </si>
  <si>
    <t>xuhao</t>
  </si>
  <si>
    <t>分段开始日期</t>
  </si>
  <si>
    <t>分段截止日期</t>
  </si>
  <si>
    <t>天数</t>
  </si>
  <si>
    <t>年利率/%</t>
  </si>
  <si>
    <t>日利率</t>
  </si>
  <si>
    <t>分段迟延履行
债务利息</t>
  </si>
  <si>
    <t>判决生效日</t>
  </si>
  <si>
    <t>计算日</t>
  </si>
  <si>
    <t>生效文书金额</t>
  </si>
  <si>
    <t>调整时间</t>
  </si>
  <si>
    <t>六个月以内（含六个月）</t>
  </si>
  <si>
    <t>六个月至一年（含一年）</t>
  </si>
  <si>
    <t>一至三年（含三年）</t>
  </si>
  <si>
    <t>三至五年（含五年）</t>
  </si>
  <si>
    <t>五年以上</t>
  </si>
  <si>
    <t>利率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</si>
</sst>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0000000000_);[Red]\(0.0000000000\)"/>
    <numFmt numFmtId="179" formatCode="0.00&quot;元&quot;"/>
    <numFmt numFmtId="180" formatCode="[$-F800]dddd\,\ mmmm\ dd\,\ yyyy"/>
    <numFmt numFmtId="181" formatCode="0&quot;天&quot;"/>
    <numFmt numFmtId="182" formatCode="#,##0.00_ "/>
    <numFmt numFmtId="183" formatCode="0.00&quot;天&quot;"/>
  </numFmts>
  <fonts count="27" x14ac:knownFonts="1">
    <font>
      <sz val="11"/>
      <color theme="1"/>
      <name val="宋体"/>
      <charset val="134"/>
      <scheme val="minor"/>
    </font>
    <font>
      <b/>
      <sz val="9"/>
      <color theme="1"/>
      <name val="宋体"/>
      <family val="3"/>
      <charset val="134"/>
      <scheme val="minor"/>
    </font>
    <font>
      <sz val="9"/>
      <color theme="1"/>
      <name val="宋体"/>
      <family val="3"/>
      <charset val="134"/>
      <scheme val="minor"/>
    </font>
    <font>
      <b/>
      <sz val="12"/>
      <color theme="1"/>
      <name val="黑体"/>
      <family val="3"/>
      <charset val="134"/>
    </font>
    <font>
      <b/>
      <sz val="9"/>
      <color theme="1"/>
      <name val="黑体"/>
      <family val="3"/>
      <charset val="134"/>
    </font>
    <font>
      <sz val="9"/>
      <color theme="1"/>
      <name val="黑体"/>
      <family val="3"/>
      <charset val="134"/>
    </font>
    <font>
      <b/>
      <sz val="16"/>
      <color theme="1"/>
      <name val="黑体"/>
      <family val="3"/>
      <charset val="134"/>
    </font>
    <font>
      <b/>
      <sz val="9"/>
      <color rgb="FFFF0000"/>
      <name val="宋体"/>
      <family val="3"/>
      <charset val="134"/>
      <scheme val="minor"/>
    </font>
    <font>
      <sz val="12"/>
      <color theme="1"/>
      <name val="宋体"/>
      <family val="3"/>
      <charset val="134"/>
      <scheme val="minor"/>
    </font>
    <font>
      <b/>
      <sz val="12"/>
      <color theme="1"/>
      <name val="宋体"/>
      <family val="3"/>
      <charset val="134"/>
      <scheme val="minor"/>
    </font>
    <font>
      <b/>
      <sz val="11"/>
      <color theme="1"/>
      <name val="宋体"/>
      <family val="3"/>
      <charset val="134"/>
      <scheme val="minor"/>
    </font>
    <font>
      <b/>
      <sz val="14"/>
      <color rgb="FF0070C0"/>
      <name val="黑体"/>
      <family val="3"/>
      <charset val="134"/>
    </font>
    <font>
      <b/>
      <sz val="11"/>
      <color theme="1"/>
      <name val="黑体"/>
      <family val="3"/>
      <charset val="134"/>
    </font>
    <font>
      <sz val="12"/>
      <color theme="1"/>
      <name val="黑体"/>
      <family val="3"/>
      <charset val="134"/>
    </font>
    <font>
      <b/>
      <sz val="12"/>
      <name val="黑体"/>
      <family val="3"/>
      <charset val="134"/>
    </font>
    <font>
      <b/>
      <sz val="12"/>
      <color rgb="FFFF0000"/>
      <name val="宋体"/>
      <family val="3"/>
      <charset val="134"/>
      <scheme val="minor"/>
    </font>
    <font>
      <b/>
      <sz val="11"/>
      <color rgb="FFFF0000"/>
      <name val="黑体"/>
      <family val="3"/>
      <charset val="134"/>
    </font>
    <font>
      <b/>
      <sz val="12"/>
      <color rgb="FFFF0000"/>
      <name val="黑体"/>
      <family val="3"/>
      <charset val="134"/>
    </font>
    <font>
      <b/>
      <u/>
      <sz val="16"/>
      <color rgb="FF7030A0"/>
      <name val="宋体"/>
      <family val="3"/>
      <charset val="134"/>
      <scheme val="minor"/>
    </font>
    <font>
      <sz val="12"/>
      <color rgb="FFFF0000"/>
      <name val="黑体"/>
      <family val="3"/>
      <charset val="134"/>
    </font>
    <font>
      <sz val="8"/>
      <color theme="1"/>
      <name val="宋体"/>
      <family val="3"/>
      <charset val="134"/>
      <scheme val="minor"/>
    </font>
    <font>
      <b/>
      <sz val="9"/>
      <color rgb="FF00B050"/>
      <name val="宋体"/>
      <family val="3"/>
      <charset val="134"/>
      <scheme val="minor"/>
    </font>
    <font>
      <u/>
      <sz val="11"/>
      <color theme="10"/>
      <name val="宋体"/>
      <family val="3"/>
      <charset val="134"/>
      <scheme val="minor"/>
    </font>
    <font>
      <b/>
      <sz val="8"/>
      <color theme="1"/>
      <name val="宋体"/>
      <family val="3"/>
      <charset val="134"/>
      <scheme val="minor"/>
    </font>
    <font>
      <b/>
      <sz val="8"/>
      <color rgb="FFFF0000"/>
      <name val="宋体"/>
      <family val="3"/>
      <charset val="134"/>
      <scheme val="minor"/>
    </font>
    <font>
      <sz val="11"/>
      <color theme="1"/>
      <name val="宋体"/>
      <family val="3"/>
      <charset val="134"/>
      <scheme val="minor"/>
    </font>
    <font>
      <sz val="9"/>
      <name val="宋体"/>
      <family val="3"/>
      <charset val="134"/>
      <scheme val="minor"/>
    </font>
  </fonts>
  <fills count="7">
    <fill>
      <patternFill patternType="none"/>
    </fill>
    <fill>
      <patternFill patternType="gray125"/>
    </fill>
    <fill>
      <patternFill patternType="solid">
        <fgColor rgb="FFFFFF00"/>
        <bgColor indexed="64"/>
      </patternFill>
    </fill>
    <fill>
      <patternFill patternType="solid">
        <fgColor theme="3" tint="0.79989013336588644"/>
        <bgColor indexed="64"/>
      </patternFill>
    </fill>
    <fill>
      <patternFill patternType="solid">
        <fgColor theme="0"/>
        <bgColor indexed="64"/>
      </patternFill>
    </fill>
    <fill>
      <patternFill patternType="solid">
        <fgColor theme="8" tint="0.79989013336588644"/>
        <bgColor indexed="64"/>
      </patternFill>
    </fill>
    <fill>
      <patternFill patternType="solid">
        <fgColor theme="9" tint="0.79989013336588644"/>
        <bgColor indexed="64"/>
      </patternFill>
    </fill>
  </fills>
  <borders count="15">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thick">
        <color auto="1"/>
      </right>
      <top/>
      <bottom/>
      <diagonal/>
    </border>
    <border>
      <left style="thick">
        <color auto="1"/>
      </left>
      <right style="thick">
        <color auto="1"/>
      </right>
      <top/>
      <bottom/>
      <diagonal/>
    </border>
    <border>
      <left/>
      <right/>
      <top style="medium">
        <color auto="1"/>
      </top>
      <bottom/>
      <diagonal/>
    </border>
    <border>
      <left style="thick">
        <color auto="1"/>
      </left>
      <right/>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medium">
        <color auto="1"/>
      </right>
      <top style="medium">
        <color auto="1"/>
      </top>
      <bottom/>
      <diagonal/>
    </border>
    <border>
      <left style="medium">
        <color auto="1"/>
      </left>
      <right/>
      <top style="medium">
        <color auto="1"/>
      </top>
      <bottom/>
      <diagonal/>
    </border>
  </borders>
  <cellStyleXfs count="4">
    <xf numFmtId="0" fontId="0" fillId="0" borderId="0">
      <alignment vertical="center"/>
    </xf>
    <xf numFmtId="0" fontId="22" fillId="0" borderId="0" applyNumberFormat="0" applyFill="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cellStyleXfs>
  <cellXfs count="75">
    <xf numFmtId="0" fontId="0" fillId="0" borderId="0" xfId="0">
      <alignment vertical="center"/>
    </xf>
    <xf numFmtId="14" fontId="0" fillId="0" borderId="0" xfId="0" applyNumberFormat="1">
      <alignment vertical="center"/>
    </xf>
    <xf numFmtId="0" fontId="1" fillId="0" borderId="0" xfId="0" applyFont="1" applyAlignment="1">
      <alignment horizontal="center" vertical="center"/>
    </xf>
    <xf numFmtId="14" fontId="2" fillId="2" borderId="0" xfId="0" applyNumberFormat="1" applyFont="1" applyFill="1" applyAlignment="1">
      <alignment horizontal="center" vertical="center"/>
    </xf>
    <xf numFmtId="176" fontId="2" fillId="2" borderId="0" xfId="0" applyNumberFormat="1" applyFont="1" applyFill="1" applyAlignment="1">
      <alignment horizontal="right" vertical="center"/>
    </xf>
    <xf numFmtId="177" fontId="0" fillId="0" borderId="0" xfId="0" applyNumberFormat="1">
      <alignment vertical="center"/>
    </xf>
    <xf numFmtId="0" fontId="1" fillId="0" borderId="0" xfId="0" applyFont="1" applyProtection="1">
      <alignment vertical="center"/>
      <protection hidden="1"/>
    </xf>
    <xf numFmtId="0" fontId="2" fillId="0" borderId="0" xfId="0" applyFont="1" applyAlignment="1" applyProtection="1">
      <alignment vertical="center" wrapText="1"/>
      <protection hidden="1"/>
    </xf>
    <xf numFmtId="0" fontId="2" fillId="0" borderId="0" xfId="0" applyFont="1" applyProtection="1">
      <alignment vertical="center"/>
      <protection hidden="1"/>
    </xf>
    <xf numFmtId="14" fontId="2" fillId="0" borderId="0" xfId="0" applyNumberFormat="1" applyFont="1" applyAlignment="1" applyProtection="1">
      <alignment horizontal="center" vertical="center"/>
      <protection hidden="1"/>
    </xf>
    <xf numFmtId="177" fontId="2" fillId="0" borderId="0" xfId="0" applyNumberFormat="1" applyFont="1" applyAlignment="1" applyProtection="1">
      <alignment horizontal="center" vertical="center"/>
      <protection hidden="1"/>
    </xf>
    <xf numFmtId="178" fontId="2" fillId="0" borderId="0" xfId="0" applyNumberFormat="1" applyFont="1" applyProtection="1">
      <alignment vertical="center"/>
      <protection hidden="1"/>
    </xf>
    <xf numFmtId="176" fontId="2" fillId="0" borderId="0" xfId="0" applyNumberFormat="1" applyFont="1" applyProtection="1">
      <alignment vertical="center"/>
      <protection hidden="1"/>
    </xf>
    <xf numFmtId="14" fontId="4" fillId="0" borderId="0" xfId="0" applyNumberFormat="1" applyFont="1" applyAlignment="1" applyProtection="1">
      <alignment horizontal="right" vertical="center" wrapText="1"/>
      <protection hidden="1"/>
    </xf>
    <xf numFmtId="179" fontId="5" fillId="0" borderId="0" xfId="0" applyNumberFormat="1" applyFont="1" applyAlignment="1" applyProtection="1">
      <alignment horizontal="left" vertical="center"/>
      <protection hidden="1"/>
    </xf>
    <xf numFmtId="180" fontId="5" fillId="0" borderId="1" xfId="0" applyNumberFormat="1" applyFont="1" applyBorder="1" applyAlignment="1" applyProtection="1">
      <alignment horizontal="left" vertical="center"/>
      <protection hidden="1"/>
    </xf>
    <xf numFmtId="179" fontId="4" fillId="0" borderId="1" xfId="0" applyNumberFormat="1" applyFont="1" applyBorder="1" applyAlignment="1" applyProtection="1">
      <alignment horizontal="right" vertical="center"/>
      <protection hidden="1"/>
    </xf>
    <xf numFmtId="178" fontId="4" fillId="0" borderId="1" xfId="0" applyNumberFormat="1" applyFont="1" applyBorder="1" applyAlignment="1" applyProtection="1">
      <alignment horizontal="right" vertical="center"/>
      <protection hidden="1"/>
    </xf>
    <xf numFmtId="181" fontId="5" fillId="0" borderId="1" xfId="0" applyNumberFormat="1" applyFont="1" applyBorder="1" applyAlignment="1" applyProtection="1">
      <alignment horizontal="left" vertical="center"/>
      <protection hidden="1"/>
    </xf>
    <xf numFmtId="14" fontId="4" fillId="3" borderId="2" xfId="0" applyNumberFormat="1" applyFont="1" applyFill="1" applyBorder="1" applyAlignment="1" applyProtection="1">
      <alignment horizontal="center" vertical="center" wrapText="1"/>
      <protection hidden="1"/>
    </xf>
    <xf numFmtId="0" fontId="4" fillId="3" borderId="2" xfId="0" applyFont="1" applyFill="1" applyBorder="1" applyAlignment="1" applyProtection="1">
      <alignment horizontal="center" vertical="center" wrapText="1"/>
      <protection hidden="1"/>
    </xf>
    <xf numFmtId="177" fontId="4" fillId="3" borderId="2" xfId="0" applyNumberFormat="1" applyFont="1" applyFill="1" applyBorder="1" applyAlignment="1" applyProtection="1">
      <alignment horizontal="center" vertical="center" wrapText="1"/>
      <protection hidden="1"/>
    </xf>
    <xf numFmtId="178" fontId="4" fillId="3" borderId="2" xfId="0" applyNumberFormat="1" applyFont="1" applyFill="1" applyBorder="1" applyAlignment="1" applyProtection="1">
      <alignment horizontal="center" vertical="center" wrapText="1"/>
      <protection hidden="1"/>
    </xf>
    <xf numFmtId="176" fontId="4" fillId="3" borderId="2" xfId="0" applyNumberFormat="1" applyFont="1" applyFill="1" applyBorder="1" applyAlignment="1" applyProtection="1">
      <alignment horizontal="center" vertical="center" wrapText="1"/>
      <protection hidden="1"/>
    </xf>
    <xf numFmtId="178" fontId="2" fillId="0" borderId="0" xfId="0" applyNumberFormat="1" applyFont="1" applyAlignment="1" applyProtection="1">
      <alignment horizontal="center" vertical="center"/>
      <protection hidden="1"/>
    </xf>
    <xf numFmtId="0" fontId="0" fillId="0" borderId="0" xfId="0"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0" xfId="0" applyFont="1">
      <alignment vertical="center"/>
    </xf>
    <xf numFmtId="177" fontId="2" fillId="0" borderId="2" xfId="0" applyNumberFormat="1" applyFont="1" applyBorder="1">
      <alignment vertical="center"/>
    </xf>
    <xf numFmtId="177" fontId="7" fillId="0" borderId="2" xfId="0" applyNumberFormat="1" applyFont="1" applyBorder="1">
      <alignment vertical="center"/>
    </xf>
    <xf numFmtId="14" fontId="2" fillId="0" borderId="0" xfId="0" applyNumberFormat="1" applyFont="1">
      <alignment vertical="center"/>
    </xf>
    <xf numFmtId="0" fontId="2" fillId="4" borderId="0" xfId="0" applyFont="1" applyFill="1" applyProtection="1">
      <alignment vertical="center"/>
      <protection hidden="1"/>
    </xf>
    <xf numFmtId="0" fontId="8" fillId="4" borderId="0" xfId="0" applyFont="1" applyFill="1" applyProtection="1">
      <alignment vertical="center"/>
      <protection hidden="1"/>
    </xf>
    <xf numFmtId="0" fontId="9" fillId="4" borderId="0" xfId="0" applyFont="1" applyFill="1" applyProtection="1">
      <alignment vertical="center"/>
      <protection hidden="1"/>
    </xf>
    <xf numFmtId="0" fontId="10" fillId="4" borderId="0" xfId="0" applyFont="1" applyFill="1" applyProtection="1">
      <alignment vertical="center"/>
      <protection hidden="1"/>
    </xf>
    <xf numFmtId="0" fontId="0" fillId="4" borderId="0" xfId="0" applyFill="1" applyProtection="1">
      <alignment vertical="center"/>
      <protection hidden="1"/>
    </xf>
    <xf numFmtId="14" fontId="0" fillId="4" borderId="0" xfId="0" applyNumberFormat="1" applyFill="1" applyProtection="1">
      <alignment vertical="center"/>
      <protection hidden="1"/>
    </xf>
    <xf numFmtId="0" fontId="3" fillId="4" borderId="0" xfId="0" applyFont="1" applyFill="1" applyProtection="1">
      <alignment vertical="center"/>
      <protection hidden="1"/>
    </xf>
    <xf numFmtId="0" fontId="9" fillId="4" borderId="2" xfId="0" applyFont="1" applyFill="1" applyBorder="1" applyAlignment="1" applyProtection="1">
      <alignment horizontal="left" vertical="center"/>
      <protection hidden="1"/>
    </xf>
    <xf numFmtId="14" fontId="9" fillId="4" borderId="7" xfId="0" applyNumberFormat="1" applyFont="1" applyFill="1" applyBorder="1" applyAlignment="1" applyProtection="1">
      <alignment horizontal="left" vertical="center"/>
      <protection hidden="1"/>
    </xf>
    <xf numFmtId="0" fontId="12" fillId="4" borderId="0" xfId="0" applyFont="1" applyFill="1" applyAlignment="1" applyProtection="1">
      <alignment horizontal="center" vertical="center"/>
      <protection hidden="1"/>
    </xf>
    <xf numFmtId="0" fontId="13" fillId="4" borderId="8" xfId="0" applyFont="1" applyFill="1" applyBorder="1" applyAlignment="1" applyProtection="1">
      <alignment horizontal="center" vertical="center"/>
      <protection locked="0" hidden="1"/>
    </xf>
    <xf numFmtId="0" fontId="13" fillId="4" borderId="0" xfId="0" applyFont="1" applyFill="1" applyAlignment="1" applyProtection="1">
      <alignment horizontal="center" vertical="center"/>
      <protection hidden="1"/>
    </xf>
    <xf numFmtId="0" fontId="9" fillId="4" borderId="9" xfId="0" applyFont="1" applyFill="1" applyBorder="1" applyProtection="1">
      <alignment vertical="center"/>
      <protection hidden="1"/>
    </xf>
    <xf numFmtId="182" fontId="9" fillId="4" borderId="7" xfId="0" applyNumberFormat="1" applyFont="1" applyFill="1" applyBorder="1" applyAlignment="1" applyProtection="1">
      <alignment horizontal="left" vertical="center"/>
      <protection hidden="1"/>
    </xf>
    <xf numFmtId="176" fontId="15" fillId="4" borderId="2" xfId="0" applyNumberFormat="1" applyFont="1" applyFill="1" applyBorder="1" applyAlignment="1" applyProtection="1">
      <alignment horizontal="left" vertical="center"/>
      <protection hidden="1"/>
    </xf>
    <xf numFmtId="182" fontId="15" fillId="4" borderId="7" xfId="0" applyNumberFormat="1" applyFont="1" applyFill="1" applyBorder="1" applyAlignment="1" applyProtection="1">
      <alignment horizontal="left" vertical="center"/>
      <protection hidden="1"/>
    </xf>
    <xf numFmtId="176" fontId="16" fillId="4" borderId="0" xfId="0" applyNumberFormat="1" applyFont="1" applyFill="1" applyAlignment="1" applyProtection="1">
      <alignment horizontal="center" vertical="center"/>
      <protection hidden="1"/>
    </xf>
    <xf numFmtId="0" fontId="18" fillId="4" borderId="5" xfId="1" applyFont="1" applyFill="1" applyBorder="1" applyAlignment="1" applyProtection="1">
      <alignment horizontal="center" vertical="center"/>
      <protection hidden="1"/>
    </xf>
    <xf numFmtId="0" fontId="7" fillId="4" borderId="13" xfId="0" applyFont="1" applyFill="1" applyBorder="1" applyAlignment="1" applyProtection="1">
      <alignment horizontal="left" vertical="top" wrapText="1"/>
      <protection hidden="1"/>
    </xf>
    <xf numFmtId="0" fontId="21" fillId="4" borderId="14" xfId="0" applyFont="1" applyFill="1" applyBorder="1" applyAlignment="1" applyProtection="1">
      <alignment horizontal="left" vertical="top" wrapText="1"/>
      <protection hidden="1"/>
    </xf>
    <xf numFmtId="180" fontId="13" fillId="4" borderId="0" xfId="0" applyNumberFormat="1" applyFont="1" applyFill="1" applyAlignment="1" applyProtection="1">
      <alignment horizontal="left" vertical="center"/>
      <protection hidden="1"/>
    </xf>
    <xf numFmtId="179" fontId="17" fillId="4" borderId="0" xfId="0" applyNumberFormat="1" applyFont="1" applyFill="1" applyAlignment="1" applyProtection="1">
      <alignment horizontal="left" vertical="center"/>
      <protection hidden="1"/>
    </xf>
    <xf numFmtId="0" fontId="19" fillId="4" borderId="0" xfId="0" applyFont="1" applyFill="1" applyAlignment="1" applyProtection="1">
      <alignment horizontal="center" vertical="center"/>
      <protection hidden="1"/>
    </xf>
    <xf numFmtId="0" fontId="20" fillId="4" borderId="0" xfId="2" applyFont="1" applyFill="1" applyBorder="1" applyAlignment="1" applyProtection="1">
      <alignment horizontal="left" vertical="center" wrapText="1"/>
      <protection hidden="1"/>
    </xf>
    <xf numFmtId="0" fontId="20" fillId="4" borderId="0" xfId="2" applyFont="1" applyFill="1" applyBorder="1" applyAlignment="1" applyProtection="1">
      <alignment horizontal="left" vertical="center"/>
      <protection hidden="1"/>
    </xf>
    <xf numFmtId="14" fontId="21" fillId="4" borderId="0" xfId="3" applyNumberFormat="1" applyFont="1" applyFill="1" applyBorder="1" applyAlignment="1" applyProtection="1">
      <alignment horizontal="center" vertical="center" wrapText="1"/>
      <protection hidden="1"/>
    </xf>
    <xf numFmtId="0" fontId="9" fillId="4" borderId="0" xfId="0" applyFont="1" applyFill="1" applyAlignment="1" applyProtection="1">
      <alignment horizontal="center" vertical="center"/>
      <protection hidden="1"/>
    </xf>
    <xf numFmtId="0" fontId="11" fillId="4" borderId="0" xfId="0" applyFont="1" applyFill="1" applyAlignment="1" applyProtection="1">
      <alignment horizontal="center" vertical="center"/>
      <protection hidden="1"/>
    </xf>
    <xf numFmtId="179" fontId="13" fillId="4" borderId="10" xfId="0" applyNumberFormat="1" applyFont="1" applyFill="1" applyBorder="1" applyAlignment="1" applyProtection="1">
      <alignment horizontal="left" vertical="center"/>
      <protection locked="0" hidden="1"/>
    </xf>
    <xf numFmtId="179" fontId="13" fillId="4" borderId="11" xfId="0" applyNumberFormat="1" applyFont="1" applyFill="1" applyBorder="1" applyAlignment="1" applyProtection="1">
      <alignment horizontal="left" vertical="center"/>
      <protection locked="0" hidden="1"/>
    </xf>
    <xf numFmtId="179" fontId="13" fillId="4" borderId="12" xfId="0" applyNumberFormat="1" applyFont="1" applyFill="1" applyBorder="1" applyAlignment="1" applyProtection="1">
      <alignment horizontal="left" vertical="center"/>
      <protection locked="0" hidden="1"/>
    </xf>
    <xf numFmtId="183" fontId="14" fillId="4" borderId="0" xfId="0" applyNumberFormat="1" applyFont="1" applyFill="1" applyAlignment="1" applyProtection="1">
      <alignment horizontal="left"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14" fontId="7" fillId="0" borderId="2" xfId="0" applyNumberFormat="1" applyFont="1" applyBorder="1" applyAlignment="1">
      <alignment horizontal="center" vertical="center"/>
    </xf>
    <xf numFmtId="176" fontId="7" fillId="0" borderId="2" xfId="0" applyNumberFormat="1" applyFont="1" applyBorder="1" applyAlignment="1">
      <alignment horizontal="center" vertical="center"/>
    </xf>
    <xf numFmtId="0" fontId="1" fillId="0" borderId="5" xfId="0" applyFont="1" applyBorder="1" applyAlignment="1">
      <alignment horizontal="left" vertical="top" wrapText="1"/>
    </xf>
    <xf numFmtId="0" fontId="1" fillId="0" borderId="5" xfId="0" applyFont="1" applyBorder="1" applyAlignment="1">
      <alignment horizontal="left" vertical="top"/>
    </xf>
    <xf numFmtId="14" fontId="3" fillId="0" borderId="0" xfId="0" applyNumberFormat="1" applyFont="1" applyAlignment="1" applyProtection="1">
      <alignment horizontal="center" vertical="center"/>
      <protection hidden="1"/>
    </xf>
    <xf numFmtId="179" fontId="5" fillId="0" borderId="0" xfId="0" applyNumberFormat="1" applyFont="1" applyAlignment="1" applyProtection="1">
      <alignment horizontal="left" vertical="center"/>
      <protection hidden="1"/>
    </xf>
    <xf numFmtId="178" fontId="4" fillId="0" borderId="0" xfId="0" applyNumberFormat="1" applyFont="1" applyAlignment="1" applyProtection="1">
      <alignment horizontal="right" vertical="center"/>
      <protection hidden="1"/>
    </xf>
  </cellXfs>
  <cellStyles count="4">
    <cellStyle name="20% - 着色 5" xfId="2" builtinId="46"/>
    <cellStyle name="20% - 着色 6" xfId="3" builtinId="50"/>
    <cellStyle name="常规" xfId="0" builtinId="0"/>
    <cellStyle name="超链接" xfId="1" builtinId="8"/>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35745;&#31639;&#26126;&#32454;!A1"/></Relationships>
</file>

<file path=xl/drawings/drawing1.xml><?xml version="1.0" encoding="utf-8"?>
<xdr:wsDr xmlns:xdr="http://schemas.openxmlformats.org/drawingml/2006/spreadsheetDrawing" xmlns:a="http://schemas.openxmlformats.org/drawingml/2006/main">
  <xdr:twoCellAnchor editAs="absolute">
    <xdr:from>
      <xdr:col>2</xdr:col>
      <xdr:colOff>433070</xdr:colOff>
      <xdr:row>8</xdr:row>
      <xdr:rowOff>95250</xdr:rowOff>
    </xdr:from>
    <xdr:to>
      <xdr:col>5</xdr:col>
      <xdr:colOff>274320</xdr:colOff>
      <xdr:row>8</xdr:row>
      <xdr:rowOff>394970</xdr:rowOff>
    </xdr:to>
    <xdr:sp macro="" textlink="">
      <xdr:nvSpPr>
        <xdr:cNvPr id="2" name="圆角矩形_3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33070" y="2415540"/>
          <a:ext cx="1746250" cy="299720"/>
        </a:xfrm>
        <a:prstGeom prst="roundRect">
          <a:avLst>
            <a:gd name="adj" fmla="val 11904"/>
          </a:avLst>
        </a:prstGeom>
        <a:ln w="9525" cap="flat" cmpd="sng" algn="ctr">
          <a:solidFill>
            <a:schemeClr val="accent1"/>
          </a:solidFill>
          <a:prstDash val="dash"/>
        </a:ln>
      </xdr:spPr>
      <xdr:style>
        <a:lnRef idx="0">
          <a:schemeClr val="accent1"/>
        </a:lnRef>
        <a:fillRef idx="0">
          <a:srgbClr val="FFFFFF"/>
        </a:fillRef>
        <a:effectRef idx="0">
          <a:srgbClr val="FFFFFF"/>
        </a:effectRef>
        <a:fontRef idx="minor">
          <a:schemeClr val="tx1"/>
        </a:fontRef>
      </xdr:style>
      <xdr:txBody>
        <a:bodyPr vertOverflow="overflow" horzOverflow="overflow" vert="horz" wrap="none" lIns="0" tIns="0" rIns="0" bIns="0" numCol="1" spcCol="0" rtlCol="0" fromWordArt="0" anchor="ctr" anchorCtr="1" forceAA="0" compatLnSpc="1">
          <a:scene3d>
            <a:camera prst="orthographicFront"/>
            <a:lightRig rig="threePt" dir="t"/>
          </a:scene3d>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buClrTx/>
            <a:buSzTx/>
            <a:buFontTx/>
          </a:pPr>
          <a:r>
            <a:rPr lang="zh-CN" altLang="en-US" sz="1200">
              <a:solidFill>
                <a:schemeClr val="tx1"/>
              </a:solidFill>
              <a:effectLst>
                <a:outerShdw blurRad="38100" dist="19050" dir="2700000" algn="tl" rotWithShape="0">
                  <a:schemeClr val="dk1">
                    <a:alpha val="40000"/>
                  </a:schemeClr>
                </a:outerShdw>
              </a:effectLst>
              <a:latin typeface="微软雅黑" panose="020B0503020204020204" pitchFamily="34" charset="-122"/>
              <a:ea typeface="微软雅黑" panose="020B0503020204020204" pitchFamily="34" charset="-122"/>
            </a:rPr>
            <a:t>计算明细（点击查看）</a:t>
          </a:r>
        </a:p>
      </xdr:txBody>
    </xdr:sp>
    <xdr:clientData fPrintsWithSheet="0"/>
  </xdr:twoCellAnchor>
  <xdr:twoCellAnchor>
    <xdr:from>
      <xdr:col>2</xdr:col>
      <xdr:colOff>7620</xdr:colOff>
      <xdr:row>0</xdr:row>
      <xdr:rowOff>2540</xdr:rowOff>
    </xdr:from>
    <xdr:to>
      <xdr:col>9</xdr:col>
      <xdr:colOff>7620</xdr:colOff>
      <xdr:row>0</xdr:row>
      <xdr:rowOff>495300</xdr:rowOff>
    </xdr:to>
    <xdr:sp macro="" textlink="">
      <xdr:nvSpPr>
        <xdr:cNvPr id="4" name="任意多边形 3">
          <a:extLst>
            <a:ext uri="{FF2B5EF4-FFF2-40B4-BE49-F238E27FC236}">
              <a16:creationId xmlns:a16="http://schemas.microsoft.com/office/drawing/2014/main" id="{00000000-0008-0000-0000-000004000000}"/>
            </a:ext>
          </a:extLst>
        </xdr:cNvPr>
        <xdr:cNvSpPr/>
      </xdr:nvSpPr>
      <xdr:spPr>
        <a:xfrm>
          <a:off x="7620" y="2540"/>
          <a:ext cx="4236720" cy="492760"/>
        </a:xfrm>
        <a:custGeom>
          <a:avLst/>
          <a:gdLst>
            <a:gd name="connsiteX0" fmla="*/ 0 w 12742"/>
            <a:gd name="connsiteY0" fmla="*/ 78 h 2470"/>
            <a:gd name="connsiteX1" fmla="*/ 78 w 12742"/>
            <a:gd name="connsiteY1" fmla="*/ 0 h 2470"/>
            <a:gd name="connsiteX2" fmla="*/ 12664 w 12742"/>
            <a:gd name="connsiteY2" fmla="*/ 0 h 2470"/>
            <a:gd name="connsiteX3" fmla="*/ 12742 w 12742"/>
            <a:gd name="connsiteY3" fmla="*/ 78 h 2470"/>
            <a:gd name="connsiteX4" fmla="*/ 12742 w 12742"/>
            <a:gd name="connsiteY4" fmla="*/ 2470 h 2470"/>
            <a:gd name="connsiteX5" fmla="*/ 0 w 12742"/>
            <a:gd name="connsiteY5" fmla="*/ 2470 h 2470"/>
            <a:gd name="connsiteX6" fmla="*/ 0 w 12742"/>
            <a:gd name="connsiteY6" fmla="*/ 78 h 24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2742" h="2470">
              <a:moveTo>
                <a:pt x="0" y="78"/>
              </a:moveTo>
              <a:cubicBezTo>
                <a:pt x="0" y="35"/>
                <a:pt x="35" y="0"/>
                <a:pt x="78" y="0"/>
              </a:cubicBezTo>
              <a:lnTo>
                <a:pt x="12664" y="0"/>
              </a:lnTo>
              <a:cubicBezTo>
                <a:pt x="12707" y="0"/>
                <a:pt x="12742" y="35"/>
                <a:pt x="12742" y="78"/>
              </a:cubicBezTo>
              <a:lnTo>
                <a:pt x="12742" y="2470"/>
              </a:lnTo>
              <a:lnTo>
                <a:pt x="0" y="2470"/>
              </a:lnTo>
              <a:lnTo>
                <a:pt x="0" y="78"/>
              </a:lnTo>
              <a:close/>
            </a:path>
          </a:pathLst>
        </a:custGeom>
        <a:solidFill>
          <a:schemeClr val="bg1"/>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0">
          <a:scene3d>
            <a:camera prst="orthographicFront"/>
            <a:lightRig rig="threePt" dir="t"/>
          </a:scene3d>
        </a:bodyP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800" b="1">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latin typeface="黑体" panose="02010609060101010101" pitchFamily="49" charset="-122"/>
              <a:ea typeface="黑体" panose="02010609060101010101" pitchFamily="49" charset="-122"/>
            </a:rPr>
            <a:t> </a:t>
          </a:r>
          <a:r>
            <a:rPr lang="zh-CN" altLang="en-US" sz="1800" b="1">
              <a:solidFill>
                <a:schemeClr val="tx1"/>
              </a:solidFill>
              <a:effectLst>
                <a:outerShdw blurRad="38100" dist="19050" dir="2700000" algn="tl" rotWithShape="0">
                  <a:schemeClr val="dk1">
                    <a:alpha val="40000"/>
                  </a:schemeClr>
                </a:outerShdw>
              </a:effectLst>
              <a:latin typeface="黑体" panose="02010609060101010101" pitchFamily="49" charset="-122"/>
              <a:ea typeface="黑体" panose="02010609060101010101" pitchFamily="49" charset="-122"/>
            </a:rPr>
            <a:t>迟延债务利息计算器  </a:t>
          </a:r>
          <a:r>
            <a:rPr lang="en-US" altLang="zh-CN" sz="1800" b="1">
              <a:solidFill>
                <a:schemeClr val="tx1"/>
              </a:solidFill>
              <a:effectLst>
                <a:outerShdw blurRad="38100" dist="19050" dir="2700000" algn="tl" rotWithShape="0">
                  <a:schemeClr val="dk1">
                    <a:alpha val="40000"/>
                  </a:schemeClr>
                </a:outerShdw>
              </a:effectLst>
              <a:latin typeface="黑体" panose="02010609060101010101" pitchFamily="49" charset="-122"/>
              <a:ea typeface="黑体" panose="02010609060101010101" pitchFamily="49" charset="-122"/>
            </a:rPr>
            <a:t>9.0</a:t>
          </a:r>
        </a:p>
      </xdr:txBody>
    </xdr:sp>
    <xdr:clientData/>
  </xdr:twoCellAnchor>
  <xdr:twoCellAnchor editAs="oneCell">
    <xdr:from>
      <xdr:col>2</xdr:col>
      <xdr:colOff>144780</xdr:colOff>
      <xdr:row>0</xdr:row>
      <xdr:rowOff>76200</xdr:rowOff>
    </xdr:from>
    <xdr:to>
      <xdr:col>2</xdr:col>
      <xdr:colOff>641985</xdr:colOff>
      <xdr:row>1</xdr:row>
      <xdr:rowOff>1905</xdr:rowOff>
    </xdr:to>
    <xdr:pic>
      <xdr:nvPicPr>
        <xdr:cNvPr id="5" name="图片 4" descr="微信图片_2023050920170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44780" y="76200"/>
          <a:ext cx="497205" cy="497205"/>
        </a:xfrm>
        <a:prstGeom prst="rect">
          <a:avLst/>
        </a:prstGeom>
      </xdr:spPr>
    </xdr:pic>
    <xdr:clientData/>
  </xdr:twoCellAnchor>
  <xdr:twoCellAnchor editAs="oneCell">
    <xdr:from>
      <xdr:col>7</xdr:col>
      <xdr:colOff>30480</xdr:colOff>
      <xdr:row>6</xdr:row>
      <xdr:rowOff>22860</xdr:rowOff>
    </xdr:from>
    <xdr:to>
      <xdr:col>8</xdr:col>
      <xdr:colOff>922655</xdr:colOff>
      <xdr:row>8</xdr:row>
      <xdr:rowOff>744220</xdr:rowOff>
    </xdr:to>
    <xdr:pic>
      <xdr:nvPicPr>
        <xdr:cNvPr id="8" name="图片 7" descr="qrcode_for_gh_87e26317a01d_258 (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2598420" y="1695450"/>
          <a:ext cx="1341755" cy="1369060"/>
        </a:xfrm>
        <a:prstGeom prst="rect">
          <a:avLst/>
        </a:prstGeom>
      </xdr:spPr>
    </xdr:pic>
    <xdr:clientData/>
  </xdr:twoCellAnchor>
  <xdr:oneCellAnchor>
    <xdr:from>
      <xdr:col>6</xdr:col>
      <xdr:colOff>30480</xdr:colOff>
      <xdr:row>8</xdr:row>
      <xdr:rowOff>723900</xdr:rowOff>
    </xdr:from>
    <xdr:ext cx="1897380" cy="245745"/>
    <xdr:sp macro="" textlink="">
      <xdr:nvSpPr>
        <xdr:cNvPr id="9" name="文本框 8">
          <a:extLst>
            <a:ext uri="{FF2B5EF4-FFF2-40B4-BE49-F238E27FC236}">
              <a16:creationId xmlns:a16="http://schemas.microsoft.com/office/drawing/2014/main" id="{00000000-0008-0000-0000-000009000000}"/>
            </a:ext>
          </a:extLst>
        </xdr:cNvPr>
        <xdr:cNvSpPr txBox="1"/>
      </xdr:nvSpPr>
      <xdr:spPr>
        <a:xfrm>
          <a:off x="2255520" y="3044190"/>
          <a:ext cx="1897380" cy="24574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zh-CN" altLang="en-US" sz="900"/>
            <a:t>微信扫描二维码，关注我的公众号</a:t>
          </a:r>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0"/>
  <sheetViews>
    <sheetView tabSelected="1" topLeftCell="C1" workbookViewId="0">
      <pane xSplit="7" ySplit="11" topLeftCell="J15" activePane="bottomRight" state="frozen"/>
      <selection pane="topRight"/>
      <selection pane="bottomLeft"/>
      <selection pane="bottomRight" activeCell="D17" sqref="D17"/>
    </sheetView>
  </sheetViews>
  <sheetFormatPr defaultColWidth="9" defaultRowHeight="13.5" x14ac:dyDescent="0.15"/>
  <cols>
    <col min="1" max="1" width="25.625" style="37" hidden="1" customWidth="1"/>
    <col min="2" max="2" width="22.5" style="37" hidden="1" customWidth="1"/>
    <col min="3" max="3" width="13.375" style="37" customWidth="1"/>
    <col min="4" max="4" width="8.875" style="37" customWidth="1"/>
    <col min="5" max="5" width="5.5" style="37" customWidth="1"/>
    <col min="6" max="6" width="4.625" style="37" customWidth="1"/>
    <col min="7" max="7" width="5" style="37" customWidth="1"/>
    <col min="8" max="8" width="6.5" style="37" customWidth="1"/>
    <col min="9" max="9" width="17.75" style="38" customWidth="1"/>
    <col min="10" max="16384" width="9" style="37"/>
  </cols>
  <sheetData>
    <row r="1" spans="1:9" s="33" customFormat="1" ht="45.6" customHeight="1" x14ac:dyDescent="0.15">
      <c r="A1" s="39"/>
      <c r="B1" s="39"/>
      <c r="C1" s="60"/>
      <c r="D1" s="60"/>
      <c r="E1" s="60"/>
      <c r="F1" s="60"/>
      <c r="G1" s="60"/>
      <c r="H1" s="60"/>
      <c r="I1" s="60"/>
    </row>
    <row r="2" spans="1:9" s="34" customFormat="1" ht="21.95" customHeight="1" x14ac:dyDescent="0.15">
      <c r="A2" s="40"/>
      <c r="B2" s="41">
        <f>DATE(D2,F2,H2)</f>
        <v>36586</v>
      </c>
      <c r="C2" s="42" t="s">
        <v>0</v>
      </c>
      <c r="D2" s="43">
        <v>2000</v>
      </c>
      <c r="E2" s="44" t="s">
        <v>1</v>
      </c>
      <c r="F2" s="43">
        <v>3</v>
      </c>
      <c r="G2" s="44" t="s">
        <v>2</v>
      </c>
      <c r="H2" s="43">
        <v>1</v>
      </c>
      <c r="I2" s="53" t="s">
        <v>3</v>
      </c>
    </row>
    <row r="3" spans="1:9" s="35" customFormat="1" ht="10.15" customHeight="1" x14ac:dyDescent="0.15">
      <c r="A3" s="45"/>
      <c r="C3" s="59"/>
      <c r="D3" s="59"/>
      <c r="E3" s="59"/>
      <c r="F3" s="59"/>
      <c r="G3" s="59"/>
      <c r="H3" s="59"/>
      <c r="I3" s="59"/>
    </row>
    <row r="4" spans="1:9" s="34" customFormat="1" ht="21.95" customHeight="1" x14ac:dyDescent="0.15">
      <c r="A4" s="40"/>
      <c r="B4" s="41">
        <f>DATE(D4,F4,H4)</f>
        <v>45664</v>
      </c>
      <c r="C4" s="42" t="s">
        <v>4</v>
      </c>
      <c r="D4" s="43">
        <v>2025</v>
      </c>
      <c r="E4" s="44" t="s">
        <v>1</v>
      </c>
      <c r="F4" s="43">
        <v>1</v>
      </c>
      <c r="G4" s="44" t="s">
        <v>2</v>
      </c>
      <c r="H4" s="43">
        <v>7</v>
      </c>
      <c r="I4" s="53" t="s">
        <v>3</v>
      </c>
    </row>
    <row r="5" spans="1:9" s="35" customFormat="1" ht="10.15" customHeight="1" x14ac:dyDescent="0.15">
      <c r="A5" s="45"/>
      <c r="C5" s="59"/>
      <c r="D5" s="59"/>
      <c r="E5" s="59"/>
      <c r="F5" s="59"/>
      <c r="G5" s="59"/>
      <c r="H5" s="59"/>
      <c r="I5" s="59"/>
    </row>
    <row r="6" spans="1:9" s="34" customFormat="1" ht="21.95" customHeight="1" x14ac:dyDescent="0.15">
      <c r="A6" s="40"/>
      <c r="B6" s="46">
        <f>D6</f>
        <v>1000000</v>
      </c>
      <c r="C6" s="42" t="s">
        <v>5</v>
      </c>
      <c r="D6" s="61">
        <v>1000000</v>
      </c>
      <c r="E6" s="62"/>
      <c r="F6" s="62"/>
      <c r="G6" s="62"/>
      <c r="H6" s="63"/>
      <c r="I6" s="59"/>
    </row>
    <row r="7" spans="1:9" s="35" customFormat="1" ht="24.95" customHeight="1" x14ac:dyDescent="0.15">
      <c r="A7" s="45"/>
      <c r="C7" s="42" t="s">
        <v>6</v>
      </c>
      <c r="D7" s="64">
        <f>计算明细!G3</f>
        <v>9078</v>
      </c>
      <c r="E7" s="64"/>
      <c r="F7" s="64"/>
      <c r="G7" s="64"/>
      <c r="H7" s="64"/>
      <c r="I7" s="59"/>
    </row>
    <row r="8" spans="1:9" s="34" customFormat="1" ht="26.1" customHeight="1" x14ac:dyDescent="0.15">
      <c r="A8" s="47"/>
      <c r="B8" s="48">
        <f>IF(B4&lt;B2,"输入日期错误",计算明细!G2)</f>
        <v>2513177.8082191781</v>
      </c>
      <c r="C8" s="49" t="s">
        <v>7</v>
      </c>
      <c r="D8" s="54">
        <f>B8</f>
        <v>2513177.8082191781</v>
      </c>
      <c r="E8" s="54"/>
      <c r="F8" s="54"/>
      <c r="G8" s="54"/>
      <c r="H8" s="54"/>
      <c r="I8" s="59"/>
    </row>
    <row r="9" spans="1:9" ht="75.95" customHeight="1" x14ac:dyDescent="0.15">
      <c r="A9" s="50"/>
      <c r="B9" s="50"/>
      <c r="C9" s="55"/>
      <c r="D9" s="55"/>
      <c r="E9" s="55"/>
      <c r="F9" s="55"/>
      <c r="G9" s="55"/>
      <c r="H9" s="55"/>
      <c r="I9" s="55"/>
    </row>
    <row r="10" spans="1:9" ht="88.15" customHeight="1" x14ac:dyDescent="0.15">
      <c r="A10" s="50"/>
      <c r="B10" s="50"/>
      <c r="C10" s="56" t="s">
        <v>8</v>
      </c>
      <c r="D10" s="57"/>
      <c r="E10" s="57"/>
      <c r="F10" s="57"/>
      <c r="G10" s="57"/>
      <c r="H10" s="57"/>
      <c r="I10" s="57"/>
    </row>
    <row r="11" spans="1:9" s="36" customFormat="1" ht="18.95" customHeight="1" x14ac:dyDescent="0.15">
      <c r="A11" s="51"/>
      <c r="B11" s="52"/>
      <c r="C11" s="58" t="s">
        <v>9</v>
      </c>
      <c r="D11" s="58"/>
      <c r="E11" s="58"/>
      <c r="F11" s="58"/>
      <c r="G11" s="58"/>
      <c r="H11" s="58"/>
      <c r="I11" s="58"/>
    </row>
    <row r="12" spans="1:9" ht="15" customHeight="1" x14ac:dyDescent="0.15">
      <c r="A12" s="33"/>
      <c r="B12" s="33"/>
      <c r="C12" s="33"/>
      <c r="D12" s="33"/>
      <c r="E12" s="33"/>
      <c r="F12" s="33"/>
      <c r="G12" s="33"/>
      <c r="H12" s="33"/>
      <c r="I12" s="33"/>
    </row>
    <row r="13" spans="1:9" x14ac:dyDescent="0.15">
      <c r="A13" s="33"/>
      <c r="B13" s="33"/>
      <c r="C13" s="33"/>
      <c r="D13" s="33"/>
      <c r="E13" s="33"/>
    </row>
    <row r="14" spans="1:9" ht="8.4499999999999993" customHeight="1" x14ac:dyDescent="0.15">
      <c r="A14" s="33"/>
      <c r="B14" s="33"/>
      <c r="C14" s="33"/>
      <c r="D14" s="33"/>
      <c r="E14" s="33"/>
    </row>
    <row r="15" spans="1:9" x14ac:dyDescent="0.15">
      <c r="D15" s="33"/>
      <c r="E15" s="33"/>
    </row>
    <row r="16" spans="1:9" x14ac:dyDescent="0.15">
      <c r="D16" s="33"/>
      <c r="E16" s="33"/>
    </row>
    <row r="17" spans="4:5" x14ac:dyDescent="0.15">
      <c r="D17" s="33"/>
      <c r="E17" s="33"/>
    </row>
    <row r="18" spans="4:5" x14ac:dyDescent="0.15">
      <c r="D18" s="33"/>
      <c r="E18" s="33"/>
    </row>
    <row r="19" spans="4:5" x14ac:dyDescent="0.15">
      <c r="D19" s="33"/>
      <c r="E19" s="33"/>
    </row>
    <row r="20" spans="4:5" x14ac:dyDescent="0.15">
      <c r="D20" s="33"/>
      <c r="E20" s="33"/>
    </row>
    <row r="21" spans="4:5" x14ac:dyDescent="0.15">
      <c r="D21" s="33"/>
      <c r="E21" s="33"/>
    </row>
    <row r="22" spans="4:5" x14ac:dyDescent="0.15">
      <c r="D22" s="33"/>
      <c r="E22" s="33"/>
    </row>
    <row r="23" spans="4:5" x14ac:dyDescent="0.15">
      <c r="D23" s="33"/>
      <c r="E23" s="33"/>
    </row>
    <row r="24" spans="4:5" x14ac:dyDescent="0.15">
      <c r="D24" s="33"/>
      <c r="E24" s="33"/>
    </row>
    <row r="25" spans="4:5" x14ac:dyDescent="0.15">
      <c r="D25" s="33"/>
      <c r="E25" s="33"/>
    </row>
    <row r="26" spans="4:5" x14ac:dyDescent="0.15">
      <c r="D26" s="33"/>
      <c r="E26" s="33"/>
    </row>
    <row r="27" spans="4:5" x14ac:dyDescent="0.15">
      <c r="D27" s="33"/>
      <c r="E27" s="33"/>
    </row>
    <row r="28" spans="4:5" x14ac:dyDescent="0.15">
      <c r="D28" s="33"/>
      <c r="E28" s="33"/>
    </row>
    <row r="29" spans="4:5" x14ac:dyDescent="0.15">
      <c r="D29" s="33"/>
      <c r="E29" s="33"/>
    </row>
    <row r="30" spans="4:5" x14ac:dyDescent="0.15">
      <c r="D30" s="33"/>
      <c r="E30" s="33"/>
    </row>
    <row r="31" spans="4:5" x14ac:dyDescent="0.15">
      <c r="D31" s="33"/>
      <c r="E31" s="33"/>
    </row>
    <row r="32" spans="4:5" x14ac:dyDescent="0.15">
      <c r="D32" s="33"/>
      <c r="E32" s="33"/>
    </row>
    <row r="33" spans="4:5" x14ac:dyDescent="0.15">
      <c r="D33" s="33"/>
      <c r="E33" s="33"/>
    </row>
    <row r="34" spans="4:5" x14ac:dyDescent="0.15">
      <c r="D34" s="33"/>
      <c r="E34" s="33"/>
    </row>
    <row r="35" spans="4:5" x14ac:dyDescent="0.15">
      <c r="D35" s="33"/>
      <c r="E35" s="33"/>
    </row>
    <row r="36" spans="4:5" x14ac:dyDescent="0.15">
      <c r="D36" s="33"/>
      <c r="E36" s="33"/>
    </row>
    <row r="37" spans="4:5" x14ac:dyDescent="0.15">
      <c r="D37" s="33"/>
      <c r="E37" s="33"/>
    </row>
    <row r="38" spans="4:5" x14ac:dyDescent="0.15">
      <c r="D38" s="33"/>
      <c r="E38" s="33"/>
    </row>
    <row r="39" spans="4:5" x14ac:dyDescent="0.15">
      <c r="D39" s="33"/>
      <c r="E39" s="33"/>
    </row>
    <row r="40" spans="4:5" ht="70.150000000000006" customHeight="1" x14ac:dyDescent="0.15">
      <c r="D40" s="33"/>
      <c r="E40" s="33"/>
    </row>
  </sheetData>
  <sheetProtection algorithmName="SHA-512" hashValue="XCL4qLaiAARDVWZp3hIU8+6IPn3iNX7hyPr4XYJ1M2wN9u+U/BWtsEKyTiGn836renHGTAdxmUYtRVGM2tVx5g==" saltValue="BUb9iWwekWQncNBYgkx4uA==" spinCount="100000" sheet="1" objects="1"/>
  <mergeCells count="10">
    <mergeCell ref="C1:I1"/>
    <mergeCell ref="C3:I3"/>
    <mergeCell ref="C5:H5"/>
    <mergeCell ref="D6:H6"/>
    <mergeCell ref="D7:H7"/>
    <mergeCell ref="D8:H8"/>
    <mergeCell ref="C9:I9"/>
    <mergeCell ref="C10:I10"/>
    <mergeCell ref="C11:I11"/>
    <mergeCell ref="I5:I8"/>
  </mergeCells>
  <phoneticPr fontId="26" type="noConversion"/>
  <printOptions horizontalCentered="1"/>
  <pageMargins left="0.23622047244094499" right="0.23622047244094499" top="0.74803149606299202" bottom="0.74803149606299202" header="0.31496062992126" footer="0.31496062992126"/>
  <pageSetup paperSize="9" orientation="portrait" horizontalDpi="1200" verticalDpi="1200"/>
  <ignoredErrors>
    <ignoredError sqref="D8" formula="1"/>
  </ignoredErrors>
  <drawing r:id="rId1"/>
  <extLst>
    <ext xmlns:x14="http://schemas.microsoft.com/office/spreadsheetml/2009/9/main" uri="{CCE6A557-97BC-4b89-ADB6-D9C93CAAB3DF}">
      <x14:dataValidations xmlns:xm="http://schemas.microsoft.com/office/excel/2006/main" count="3">
        <x14:dataValidation type="list" allowBlank="1" showInputMessage="1" showErrorMessage="1" errorTitle="月份输入错误！" error="请输入正确月份！数值范围1-12。_x000a_" xr:uid="{00000000-0002-0000-0000-000001000000}">
          <x14:formula1>
            <xm:f>Sheet3!$B$1:$B$12</xm:f>
          </x14:formula1>
          <xm:sqref>F2 F4</xm:sqref>
        </x14:dataValidation>
        <x14:dataValidation type="list" allowBlank="1" showInputMessage="1" showErrorMessage="1" errorTitle="日期输入错误！" error="请输入正确的日期！数值范围1-31。" xr:uid="{00000000-0002-0000-0000-000002000000}">
          <x14:formula1>
            <xm:f>Sheet3!$C$1:$C$31</xm:f>
          </x14:formula1>
          <xm:sqref>H2 H4</xm:sqref>
        </x14:dataValidation>
        <x14:dataValidation type="list" allowBlank="1" showInputMessage="1" showErrorMessage="1" errorTitle="年份输入错误！" error="请输入正确的年份！" xr:uid="{00000000-0002-0000-0000-000000000000}">
          <x14:formula1>
            <xm:f>Sheet3!$A:$A</xm:f>
          </x14:formula1>
          <xm:sqref>D2 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38"/>
  <sheetViews>
    <sheetView workbookViewId="0">
      <selection activeCell="B1" sqref="B1"/>
    </sheetView>
  </sheetViews>
  <sheetFormatPr defaultColWidth="9" defaultRowHeight="13.5" x14ac:dyDescent="0.15"/>
  <cols>
    <col min="2" max="2" width="15.75" customWidth="1"/>
    <col min="3" max="4" width="13.5" style="25" customWidth="1"/>
    <col min="5" max="5" width="7.25" style="25" customWidth="1"/>
    <col min="6" max="6" width="9.75" style="25" customWidth="1"/>
    <col min="7" max="7" width="14.125" customWidth="1"/>
    <col min="8" max="8" width="14.5" customWidth="1"/>
    <col min="9" max="9" width="16.5" customWidth="1"/>
    <col min="10" max="10" width="17.25" customWidth="1"/>
    <col min="11" max="11" width="14" customWidth="1"/>
    <col min="12" max="12" width="13.25" customWidth="1"/>
  </cols>
  <sheetData>
    <row r="1" spans="1:12" ht="20.25" x14ac:dyDescent="0.15">
      <c r="C1" s="65" t="s">
        <v>10</v>
      </c>
      <c r="D1" s="66"/>
      <c r="E1" s="66"/>
      <c r="F1" s="66"/>
      <c r="G1" s="66"/>
      <c r="H1" s="66"/>
      <c r="I1" s="66"/>
      <c r="J1" s="67"/>
      <c r="K1" s="29"/>
      <c r="L1" s="29"/>
    </row>
    <row r="2" spans="1:12" x14ac:dyDescent="0.15">
      <c r="A2">
        <f>(B2=计算明细!$A$5)+A1</f>
        <v>0</v>
      </c>
      <c r="B2">
        <f>IF(J2&lt;&gt;0,1,0)</f>
        <v>0</v>
      </c>
      <c r="C2" s="26">
        <f>Sheet2!J3</f>
        <v>0</v>
      </c>
      <c r="D2" s="26">
        <f>Sheet2!K3</f>
        <v>0</v>
      </c>
      <c r="E2" s="27">
        <f>Sheet2!L3</f>
        <v>0</v>
      </c>
      <c r="F2" s="28">
        <f>Sheet2!M3</f>
        <v>9.7200000000000006</v>
      </c>
      <c r="G2" s="28">
        <f>Sheet2!P3</f>
        <v>2.6630136986301373E-4</v>
      </c>
      <c r="H2" s="28">
        <f>G2*2</f>
        <v>5.3260273972602747E-4</v>
      </c>
      <c r="I2" s="30">
        <f>Sheet2!N3</f>
        <v>1000000</v>
      </c>
      <c r="J2" s="31">
        <f>Sheet2!O3</f>
        <v>0</v>
      </c>
      <c r="K2" s="29"/>
      <c r="L2" s="32"/>
    </row>
    <row r="3" spans="1:12" x14ac:dyDescent="0.15">
      <c r="A3">
        <f>(B3=计算明细!$A$5)+A2</f>
        <v>0</v>
      </c>
      <c r="B3">
        <f t="shared" ref="B3:B36" si="0">IF(J3&lt;&gt;0,1,0)</f>
        <v>0</v>
      </c>
      <c r="C3" s="26">
        <f>Sheet2!J4</f>
        <v>0</v>
      </c>
      <c r="D3" s="26">
        <f>Sheet2!K4</f>
        <v>0</v>
      </c>
      <c r="E3" s="27">
        <f>Sheet2!L4</f>
        <v>0</v>
      </c>
      <c r="F3" s="28">
        <f>Sheet2!M4</f>
        <v>12.24</v>
      </c>
      <c r="G3" s="28">
        <f>Sheet2!P4</f>
        <v>3.3534246575342468E-4</v>
      </c>
      <c r="H3" s="28">
        <f t="shared" ref="H3:H35" si="1">G3*2</f>
        <v>6.7068493150684936E-4</v>
      </c>
      <c r="I3" s="30">
        <f>Sheet2!N4</f>
        <v>1000000</v>
      </c>
      <c r="J3" s="31">
        <f>Sheet2!O4</f>
        <v>0</v>
      </c>
      <c r="K3" s="32"/>
      <c r="L3" s="32"/>
    </row>
    <row r="4" spans="1:12" x14ac:dyDescent="0.15">
      <c r="A4">
        <f>(B4=计算明细!$A$5)+A3</f>
        <v>0</v>
      </c>
      <c r="B4">
        <f t="shared" si="0"/>
        <v>0</v>
      </c>
      <c r="C4" s="26">
        <f>Sheet2!J5</f>
        <v>0</v>
      </c>
      <c r="D4" s="26">
        <f>Sheet2!K5</f>
        <v>0</v>
      </c>
      <c r="E4" s="27">
        <f>Sheet2!L5</f>
        <v>0</v>
      </c>
      <c r="F4" s="28">
        <f>Sheet2!M5</f>
        <v>14.04</v>
      </c>
      <c r="G4" s="28">
        <f>Sheet2!P5</f>
        <v>3.8465753424657531E-4</v>
      </c>
      <c r="H4" s="28">
        <f t="shared" si="1"/>
        <v>7.6931506849315062E-4</v>
      </c>
      <c r="I4" s="30">
        <f>Sheet2!N5</f>
        <v>1000000</v>
      </c>
      <c r="J4" s="31">
        <f>Sheet2!O5</f>
        <v>0</v>
      </c>
      <c r="K4" s="32"/>
      <c r="L4" s="32"/>
    </row>
    <row r="5" spans="1:12" x14ac:dyDescent="0.15">
      <c r="A5">
        <f>(B5=计算明细!$A$5)+A4</f>
        <v>0</v>
      </c>
      <c r="B5">
        <f t="shared" si="0"/>
        <v>0</v>
      </c>
      <c r="C5" s="26">
        <f>Sheet2!J6</f>
        <v>0</v>
      </c>
      <c r="D5" s="26">
        <f>Sheet2!K6</f>
        <v>0</v>
      </c>
      <c r="E5" s="27">
        <f>Sheet2!L6</f>
        <v>0</v>
      </c>
      <c r="F5" s="28">
        <f>Sheet2!M6</f>
        <v>14.76</v>
      </c>
      <c r="G5" s="28">
        <f>Sheet2!P6</f>
        <v>4.0438356164383563E-4</v>
      </c>
      <c r="H5" s="28">
        <f t="shared" si="1"/>
        <v>8.0876712328767125E-4</v>
      </c>
      <c r="I5" s="30">
        <f>Sheet2!N6</f>
        <v>1000000</v>
      </c>
      <c r="J5" s="31">
        <f>Sheet2!O6</f>
        <v>0</v>
      </c>
      <c r="K5" s="32"/>
      <c r="L5" s="32"/>
    </row>
    <row r="6" spans="1:12" x14ac:dyDescent="0.15">
      <c r="A6">
        <f>(B6=计算明细!$A$5)+A5</f>
        <v>0</v>
      </c>
      <c r="B6">
        <f t="shared" si="0"/>
        <v>0</v>
      </c>
      <c r="C6" s="26">
        <f>Sheet2!J7</f>
        <v>0</v>
      </c>
      <c r="D6" s="26">
        <f>Sheet2!K7</f>
        <v>0</v>
      </c>
      <c r="E6" s="27">
        <f>Sheet2!L7</f>
        <v>0</v>
      </c>
      <c r="F6" s="28">
        <f>Sheet2!M7</f>
        <v>15.3</v>
      </c>
      <c r="G6" s="28">
        <f>Sheet2!P7</f>
        <v>4.1917808219178086E-4</v>
      </c>
      <c r="H6" s="28">
        <f t="shared" si="1"/>
        <v>8.3835616438356173E-4</v>
      </c>
      <c r="I6" s="30">
        <f>Sheet2!N7</f>
        <v>1000000</v>
      </c>
      <c r="J6" s="31">
        <f>Sheet2!O7</f>
        <v>0</v>
      </c>
      <c r="K6" s="32"/>
      <c r="L6" s="32"/>
    </row>
    <row r="7" spans="1:12" x14ac:dyDescent="0.15">
      <c r="A7">
        <f>(B7=计算明细!$A$5)+A6</f>
        <v>0</v>
      </c>
      <c r="B7">
        <f t="shared" si="0"/>
        <v>0</v>
      </c>
      <c r="C7" s="26">
        <f>Sheet2!J8</f>
        <v>0</v>
      </c>
      <c r="D7" s="26">
        <f>Sheet2!K8</f>
        <v>0</v>
      </c>
      <c r="E7" s="27">
        <f>Sheet2!L8</f>
        <v>0</v>
      </c>
      <c r="F7" s="28">
        <f>Sheet2!M8</f>
        <v>15.12</v>
      </c>
      <c r="G7" s="28">
        <f>Sheet2!P8</f>
        <v>4.1424657534246573E-4</v>
      </c>
      <c r="H7" s="28">
        <f t="shared" si="1"/>
        <v>8.2849315068493146E-4</v>
      </c>
      <c r="I7" s="30">
        <f>Sheet2!N8</f>
        <v>1000000</v>
      </c>
      <c r="J7" s="31">
        <f>Sheet2!O8</f>
        <v>0</v>
      </c>
      <c r="K7" s="32"/>
      <c r="L7" s="32"/>
    </row>
    <row r="8" spans="1:12" x14ac:dyDescent="0.15">
      <c r="A8">
        <f>(B8=计算明细!$A$5)+A7</f>
        <v>0</v>
      </c>
      <c r="B8">
        <f t="shared" si="0"/>
        <v>0</v>
      </c>
      <c r="C8" s="26">
        <f>Sheet2!J9</f>
        <v>0</v>
      </c>
      <c r="D8" s="26">
        <f>Sheet2!K9</f>
        <v>0</v>
      </c>
      <c r="E8" s="27">
        <f>Sheet2!L9</f>
        <v>0</v>
      </c>
      <c r="F8" s="28">
        <f>Sheet2!M9</f>
        <v>12.42</v>
      </c>
      <c r="G8" s="28">
        <f>Sheet2!P9</f>
        <v>3.4027397260273971E-4</v>
      </c>
      <c r="H8" s="28">
        <f t="shared" si="1"/>
        <v>6.8054794520547941E-4</v>
      </c>
      <c r="I8" s="30">
        <f>Sheet2!N9</f>
        <v>1000000</v>
      </c>
      <c r="J8" s="31">
        <f>Sheet2!O9</f>
        <v>0</v>
      </c>
      <c r="K8" s="32"/>
      <c r="L8" s="32"/>
    </row>
    <row r="9" spans="1:12" x14ac:dyDescent="0.15">
      <c r="A9">
        <f>(B9=计算明细!$A$5)+A8</f>
        <v>0</v>
      </c>
      <c r="B9">
        <f t="shared" si="0"/>
        <v>0</v>
      </c>
      <c r="C9" s="26">
        <f>Sheet2!J10</f>
        <v>0</v>
      </c>
      <c r="D9" s="26">
        <f>Sheet2!K10</f>
        <v>0</v>
      </c>
      <c r="E9" s="27">
        <f>Sheet2!L10</f>
        <v>0</v>
      </c>
      <c r="F9" s="28">
        <f>Sheet2!M10</f>
        <v>10.53</v>
      </c>
      <c r="G9" s="28">
        <f>Sheet2!P10</f>
        <v>2.8849315068493151E-4</v>
      </c>
      <c r="H9" s="28">
        <f t="shared" si="1"/>
        <v>5.7698630136986302E-4</v>
      </c>
      <c r="I9" s="30">
        <f>Sheet2!N10</f>
        <v>1000000</v>
      </c>
      <c r="J9" s="31">
        <f>Sheet2!O10</f>
        <v>0</v>
      </c>
      <c r="K9" s="32"/>
      <c r="L9" s="32"/>
    </row>
    <row r="10" spans="1:12" x14ac:dyDescent="0.15">
      <c r="A10">
        <f>(B10=计算明细!$A$5)+A9</f>
        <v>0</v>
      </c>
      <c r="B10">
        <f t="shared" si="0"/>
        <v>0</v>
      </c>
      <c r="C10" s="26">
        <f>Sheet2!J11</f>
        <v>0</v>
      </c>
      <c r="D10" s="26">
        <f>Sheet2!K11</f>
        <v>0</v>
      </c>
      <c r="E10" s="27">
        <f>Sheet2!L11</f>
        <v>0</v>
      </c>
      <c r="F10" s="28">
        <f>Sheet2!M11</f>
        <v>10.35</v>
      </c>
      <c r="G10" s="28">
        <f>Sheet2!P11</f>
        <v>2.8356164383561643E-4</v>
      </c>
      <c r="H10" s="28">
        <f t="shared" si="1"/>
        <v>5.6712328767123286E-4</v>
      </c>
      <c r="I10" s="30">
        <f>Sheet2!N11</f>
        <v>1000000</v>
      </c>
      <c r="J10" s="31">
        <f>Sheet2!O11</f>
        <v>0</v>
      </c>
      <c r="K10" s="32"/>
      <c r="L10" s="32"/>
    </row>
    <row r="11" spans="1:12" x14ac:dyDescent="0.15">
      <c r="A11">
        <f>(B11=计算明细!$A$5)+A10</f>
        <v>0</v>
      </c>
      <c r="B11">
        <f t="shared" si="0"/>
        <v>0</v>
      </c>
      <c r="C11" s="26">
        <f>Sheet2!J12</f>
        <v>0</v>
      </c>
      <c r="D11" s="26">
        <f>Sheet2!K12</f>
        <v>0</v>
      </c>
      <c r="E11" s="27">
        <f>Sheet2!L12</f>
        <v>0</v>
      </c>
      <c r="F11" s="28">
        <f>Sheet2!M12</f>
        <v>8.01</v>
      </c>
      <c r="G11" s="28">
        <f>Sheet2!P12</f>
        <v>2.1945205479452054E-4</v>
      </c>
      <c r="H11" s="28">
        <f t="shared" si="1"/>
        <v>4.3890410958904107E-4</v>
      </c>
      <c r="I11" s="30">
        <f>Sheet2!N12</f>
        <v>1000000</v>
      </c>
      <c r="J11" s="31">
        <f>Sheet2!O12</f>
        <v>0</v>
      </c>
      <c r="K11" s="32"/>
      <c r="L11" s="32"/>
    </row>
    <row r="12" spans="1:12" x14ac:dyDescent="0.15">
      <c r="A12">
        <f>(B12=计算明细!$A$5)+A11</f>
        <v>0</v>
      </c>
      <c r="B12">
        <f t="shared" si="0"/>
        <v>0</v>
      </c>
      <c r="C12" s="26">
        <f>Sheet2!J13</f>
        <v>0</v>
      </c>
      <c r="D12" s="26">
        <f>Sheet2!K13</f>
        <v>0</v>
      </c>
      <c r="E12" s="27">
        <f>Sheet2!L13</f>
        <v>0</v>
      </c>
      <c r="F12" s="28">
        <f>Sheet2!M13</f>
        <v>7.56</v>
      </c>
      <c r="G12" s="28">
        <f>Sheet2!P13</f>
        <v>2.0712328767123287E-4</v>
      </c>
      <c r="H12" s="28">
        <f t="shared" si="1"/>
        <v>4.1424657534246573E-4</v>
      </c>
      <c r="I12" s="30">
        <f>Sheet2!N13</f>
        <v>1000000</v>
      </c>
      <c r="J12" s="31">
        <f>Sheet2!O13</f>
        <v>0</v>
      </c>
      <c r="K12" s="32"/>
      <c r="L12" s="32"/>
    </row>
    <row r="13" spans="1:12" x14ac:dyDescent="0.15">
      <c r="A13">
        <f>(B13=计算明细!$A$5)+A12</f>
        <v>1</v>
      </c>
      <c r="B13">
        <f t="shared" si="0"/>
        <v>1</v>
      </c>
      <c r="C13" s="26">
        <f>Sheet2!J14</f>
        <v>36586</v>
      </c>
      <c r="D13" s="26">
        <f>Sheet2!K14</f>
        <v>37308</v>
      </c>
      <c r="E13" s="27">
        <f>Sheet2!L14</f>
        <v>722</v>
      </c>
      <c r="F13" s="28">
        <f>Sheet2!M14</f>
        <v>6.21</v>
      </c>
      <c r="G13" s="28">
        <f>Sheet2!P14</f>
        <v>1.7013698630136985E-4</v>
      </c>
      <c r="H13" s="28">
        <f t="shared" si="1"/>
        <v>3.4027397260273971E-4</v>
      </c>
      <c r="I13" s="30">
        <f>Sheet2!N14</f>
        <v>1000000</v>
      </c>
      <c r="J13" s="31">
        <f>Sheet2!O14</f>
        <v>245677.80821917808</v>
      </c>
      <c r="K13" s="32"/>
      <c r="L13" s="32"/>
    </row>
    <row r="14" spans="1:12" x14ac:dyDescent="0.15">
      <c r="A14">
        <f>(B14=计算明细!$A$5)+A13</f>
        <v>2</v>
      </c>
      <c r="B14">
        <f t="shared" si="0"/>
        <v>1</v>
      </c>
      <c r="C14" s="26">
        <f>Sheet2!J15</f>
        <v>37308</v>
      </c>
      <c r="D14" s="26">
        <f>Sheet2!K15</f>
        <v>38289</v>
      </c>
      <c r="E14" s="27">
        <f>Sheet2!L15</f>
        <v>981</v>
      </c>
      <c r="F14" s="28">
        <f>Sheet2!M15</f>
        <v>5.76</v>
      </c>
      <c r="G14" s="28">
        <f>Sheet2!P15</f>
        <v>1.5780821917808218E-4</v>
      </c>
      <c r="H14" s="28">
        <f t="shared" si="1"/>
        <v>3.1561643835616436E-4</v>
      </c>
      <c r="I14" s="30">
        <f>Sheet2!N15</f>
        <v>1000000</v>
      </c>
      <c r="J14" s="31">
        <f>Sheet2!O15</f>
        <v>309619.72602739726</v>
      </c>
      <c r="K14" s="32"/>
      <c r="L14" s="32"/>
    </row>
    <row r="15" spans="1:12" x14ac:dyDescent="0.15">
      <c r="A15">
        <f>(B15=计算明细!$A$5)+A14</f>
        <v>3</v>
      </c>
      <c r="B15">
        <f t="shared" si="0"/>
        <v>1</v>
      </c>
      <c r="C15" s="26">
        <f>Sheet2!J16</f>
        <v>38289</v>
      </c>
      <c r="D15" s="26">
        <f>Sheet2!K16</f>
        <v>38835</v>
      </c>
      <c r="E15" s="27">
        <f>Sheet2!L16</f>
        <v>546</v>
      </c>
      <c r="F15" s="28">
        <f>Sheet2!M16</f>
        <v>6.12</v>
      </c>
      <c r="G15" s="28">
        <f>Sheet2!P16</f>
        <v>1.6767123287671234E-4</v>
      </c>
      <c r="H15" s="28">
        <f t="shared" si="1"/>
        <v>3.3534246575342468E-4</v>
      </c>
      <c r="I15" s="30">
        <f>Sheet2!N16</f>
        <v>1000000</v>
      </c>
      <c r="J15" s="31">
        <f>Sheet2!O16</f>
        <v>183096.98630136985</v>
      </c>
      <c r="K15" s="32"/>
      <c r="L15" s="32"/>
    </row>
    <row r="16" spans="1:12" x14ac:dyDescent="0.15">
      <c r="A16">
        <f>(B16=计算明细!$A$5)+A15</f>
        <v>4</v>
      </c>
      <c r="B16">
        <f t="shared" si="0"/>
        <v>1</v>
      </c>
      <c r="C16" s="26">
        <f>Sheet2!J17</f>
        <v>38835</v>
      </c>
      <c r="D16" s="26">
        <f>Sheet2!K17</f>
        <v>38948</v>
      </c>
      <c r="E16" s="27">
        <f>Sheet2!L17</f>
        <v>113</v>
      </c>
      <c r="F16" s="28">
        <f>Sheet2!M17</f>
        <v>6.39</v>
      </c>
      <c r="G16" s="28">
        <f>Sheet2!P17</f>
        <v>1.7506849315068493E-4</v>
      </c>
      <c r="H16" s="28">
        <f t="shared" si="1"/>
        <v>3.5013698630136986E-4</v>
      </c>
      <c r="I16" s="30">
        <f>Sheet2!N17</f>
        <v>1000000</v>
      </c>
      <c r="J16" s="31">
        <f>Sheet2!O17</f>
        <v>39565.479452054795</v>
      </c>
      <c r="K16" s="32"/>
      <c r="L16" s="32"/>
    </row>
    <row r="17" spans="1:12" x14ac:dyDescent="0.15">
      <c r="A17">
        <f>(B17=计算明细!$A$5)+A16</f>
        <v>5</v>
      </c>
      <c r="B17">
        <f t="shared" si="0"/>
        <v>1</v>
      </c>
      <c r="C17" s="26">
        <f>Sheet2!J18</f>
        <v>38948</v>
      </c>
      <c r="D17" s="26">
        <f>Sheet2!K18</f>
        <v>39159</v>
      </c>
      <c r="E17" s="27">
        <f>Sheet2!L18</f>
        <v>211</v>
      </c>
      <c r="F17" s="28">
        <f>Sheet2!M18</f>
        <v>6.84</v>
      </c>
      <c r="G17" s="28">
        <f>Sheet2!P18</f>
        <v>1.873972602739726E-4</v>
      </c>
      <c r="H17" s="28">
        <f t="shared" si="1"/>
        <v>3.7479452054794521E-4</v>
      </c>
      <c r="I17" s="30">
        <f>Sheet2!N18</f>
        <v>1000000</v>
      </c>
      <c r="J17" s="31">
        <f>Sheet2!O18</f>
        <v>79081.643835616444</v>
      </c>
      <c r="K17" s="32"/>
      <c r="L17" s="32"/>
    </row>
    <row r="18" spans="1:12" x14ac:dyDescent="0.15">
      <c r="A18">
        <f>(B18=计算明细!$A$5)+A17</f>
        <v>6</v>
      </c>
      <c r="B18">
        <f t="shared" si="0"/>
        <v>1</v>
      </c>
      <c r="C18" s="26">
        <f>Sheet2!J19</f>
        <v>39159</v>
      </c>
      <c r="D18" s="26">
        <f>Sheet2!K19</f>
        <v>39221</v>
      </c>
      <c r="E18" s="27">
        <f>Sheet2!L19</f>
        <v>62</v>
      </c>
      <c r="F18" s="28">
        <f>Sheet2!M19</f>
        <v>7.11</v>
      </c>
      <c r="G18" s="28">
        <f>Sheet2!P19</f>
        <v>1.9479452054794522E-4</v>
      </c>
      <c r="H18" s="28">
        <f t="shared" si="1"/>
        <v>3.8958904109589044E-4</v>
      </c>
      <c r="I18" s="30">
        <f>Sheet2!N19</f>
        <v>1000000</v>
      </c>
      <c r="J18" s="31">
        <f>Sheet2!O19</f>
        <v>24154.520547945205</v>
      </c>
      <c r="K18" s="32"/>
      <c r="L18" s="32"/>
    </row>
    <row r="19" spans="1:12" x14ac:dyDescent="0.15">
      <c r="A19">
        <f>(B19=计算明细!$A$5)+A18</f>
        <v>7</v>
      </c>
      <c r="B19">
        <f t="shared" si="0"/>
        <v>1</v>
      </c>
      <c r="C19" s="26">
        <f>Sheet2!J20</f>
        <v>39221</v>
      </c>
      <c r="D19" s="26">
        <f>Sheet2!K20</f>
        <v>39284</v>
      </c>
      <c r="E19" s="27">
        <f>Sheet2!L20</f>
        <v>63</v>
      </c>
      <c r="F19" s="28">
        <f>Sheet2!M20</f>
        <v>7.2</v>
      </c>
      <c r="G19" s="28">
        <f>Sheet2!P20</f>
        <v>1.9726027397260273E-4</v>
      </c>
      <c r="H19" s="28">
        <f t="shared" si="1"/>
        <v>3.9452054794520547E-4</v>
      </c>
      <c r="I19" s="30">
        <f>Sheet2!N20</f>
        <v>1000000</v>
      </c>
      <c r="J19" s="31">
        <f>Sheet2!O20</f>
        <v>24854.794520547945</v>
      </c>
      <c r="K19" s="32"/>
      <c r="L19" s="32"/>
    </row>
    <row r="20" spans="1:12" x14ac:dyDescent="0.15">
      <c r="A20">
        <f>(B20=计算明细!$A$5)+A19</f>
        <v>8</v>
      </c>
      <c r="B20">
        <f t="shared" si="0"/>
        <v>1</v>
      </c>
      <c r="C20" s="26">
        <f>Sheet2!J21</f>
        <v>39284</v>
      </c>
      <c r="D20" s="26">
        <f>Sheet2!K21</f>
        <v>39316</v>
      </c>
      <c r="E20" s="27">
        <f>Sheet2!L21</f>
        <v>32</v>
      </c>
      <c r="F20" s="28">
        <f>Sheet2!M21</f>
        <v>7.38</v>
      </c>
      <c r="G20" s="28">
        <f>Sheet2!P21</f>
        <v>2.0219178082191781E-4</v>
      </c>
      <c r="H20" s="28">
        <f t="shared" si="1"/>
        <v>4.0438356164383563E-4</v>
      </c>
      <c r="I20" s="30">
        <f>Sheet2!N21</f>
        <v>1000000</v>
      </c>
      <c r="J20" s="31">
        <f>Sheet2!O21</f>
        <v>12940.273972602739</v>
      </c>
      <c r="K20" s="32"/>
      <c r="L20" s="32"/>
    </row>
    <row r="21" spans="1:12" x14ac:dyDescent="0.15">
      <c r="A21">
        <f>(B21=计算明细!$A$5)+A20</f>
        <v>9</v>
      </c>
      <c r="B21">
        <f t="shared" si="0"/>
        <v>1</v>
      </c>
      <c r="C21" s="26">
        <f>Sheet2!J22</f>
        <v>39316</v>
      </c>
      <c r="D21" s="26">
        <f>Sheet2!K22</f>
        <v>39340</v>
      </c>
      <c r="E21" s="27">
        <f>Sheet2!L22</f>
        <v>24</v>
      </c>
      <c r="F21" s="28">
        <f>Sheet2!M22</f>
        <v>7.56</v>
      </c>
      <c r="G21" s="28">
        <f>Sheet2!P22</f>
        <v>2.0712328767123287E-4</v>
      </c>
      <c r="H21" s="28">
        <f t="shared" si="1"/>
        <v>4.1424657534246573E-4</v>
      </c>
      <c r="I21" s="30">
        <f>Sheet2!N22</f>
        <v>1000000</v>
      </c>
      <c r="J21" s="31">
        <f>Sheet2!O22</f>
        <v>9941.9178082191775</v>
      </c>
      <c r="K21" s="32"/>
      <c r="L21" s="32"/>
    </row>
    <row r="22" spans="1:12" x14ac:dyDescent="0.15">
      <c r="A22">
        <f>(B22=计算明细!$A$5)+A21</f>
        <v>10</v>
      </c>
      <c r="B22">
        <f t="shared" si="0"/>
        <v>1</v>
      </c>
      <c r="C22" s="26">
        <f>Sheet2!J23</f>
        <v>39340</v>
      </c>
      <c r="D22" s="26">
        <f>Sheet2!K23</f>
        <v>39437</v>
      </c>
      <c r="E22" s="27">
        <f>Sheet2!L23</f>
        <v>97</v>
      </c>
      <c r="F22" s="28">
        <f>Sheet2!M23</f>
        <v>7.83</v>
      </c>
      <c r="G22" s="28">
        <f>Sheet2!P23</f>
        <v>2.1452054794520548E-4</v>
      </c>
      <c r="H22" s="28">
        <f t="shared" si="1"/>
        <v>4.2904109589041097E-4</v>
      </c>
      <c r="I22" s="30">
        <f>Sheet2!N23</f>
        <v>1000000</v>
      </c>
      <c r="J22" s="31">
        <f>Sheet2!O23</f>
        <v>41616.986301369863</v>
      </c>
      <c r="K22" s="32"/>
      <c r="L22" s="32"/>
    </row>
    <row r="23" spans="1:12" x14ac:dyDescent="0.15">
      <c r="A23">
        <f>(B23=计算明细!$A$5)+A22</f>
        <v>11</v>
      </c>
      <c r="B23">
        <f t="shared" si="0"/>
        <v>1</v>
      </c>
      <c r="C23" s="26">
        <f>Sheet2!J24</f>
        <v>39437</v>
      </c>
      <c r="D23" s="26">
        <f>Sheet2!K24</f>
        <v>39707</v>
      </c>
      <c r="E23" s="27">
        <f>Sheet2!L24</f>
        <v>270</v>
      </c>
      <c r="F23" s="28">
        <f>Sheet2!M24</f>
        <v>7.83</v>
      </c>
      <c r="G23" s="28">
        <f>Sheet2!P24</f>
        <v>2.1452054794520548E-4</v>
      </c>
      <c r="H23" s="28">
        <f t="shared" si="1"/>
        <v>4.2904109589041097E-4</v>
      </c>
      <c r="I23" s="30">
        <f>Sheet2!N24</f>
        <v>1000000</v>
      </c>
      <c r="J23" s="31">
        <f>Sheet2!O24</f>
        <v>115841.09589041096</v>
      </c>
      <c r="K23" s="32"/>
      <c r="L23" s="32"/>
    </row>
    <row r="24" spans="1:12" x14ac:dyDescent="0.15">
      <c r="A24">
        <f>(B24=计算明细!$A$5)+A23</f>
        <v>12</v>
      </c>
      <c r="B24">
        <f t="shared" si="0"/>
        <v>1</v>
      </c>
      <c r="C24" s="26">
        <f>Sheet2!J25</f>
        <v>39707</v>
      </c>
      <c r="D24" s="26">
        <f>Sheet2!K25</f>
        <v>39730</v>
      </c>
      <c r="E24" s="27">
        <f>Sheet2!L25</f>
        <v>23</v>
      </c>
      <c r="F24" s="28">
        <f>Sheet2!M25</f>
        <v>7.74</v>
      </c>
      <c r="G24" s="28">
        <f>Sheet2!P25</f>
        <v>2.1205479452054794E-4</v>
      </c>
      <c r="H24" s="28">
        <f t="shared" si="1"/>
        <v>4.2410958904109589E-4</v>
      </c>
      <c r="I24" s="30">
        <f>Sheet2!N25</f>
        <v>1000000</v>
      </c>
      <c r="J24" s="31">
        <f>Sheet2!O25</f>
        <v>9754.5205479452052</v>
      </c>
      <c r="K24" s="32"/>
      <c r="L24" s="32"/>
    </row>
    <row r="25" spans="1:12" x14ac:dyDescent="0.15">
      <c r="A25">
        <f>(B25=计算明细!$A$5)+A24</f>
        <v>13</v>
      </c>
      <c r="B25">
        <f t="shared" si="0"/>
        <v>1</v>
      </c>
      <c r="C25" s="26">
        <f>Sheet2!J26</f>
        <v>39730</v>
      </c>
      <c r="D25" s="26">
        <f>Sheet2!K26</f>
        <v>39751</v>
      </c>
      <c r="E25" s="27">
        <f>Sheet2!L26</f>
        <v>21</v>
      </c>
      <c r="F25" s="28">
        <f>Sheet2!M26</f>
        <v>7.47</v>
      </c>
      <c r="G25" s="28">
        <f>Sheet2!P26</f>
        <v>2.0465753424657533E-4</v>
      </c>
      <c r="H25" s="28">
        <f t="shared" si="1"/>
        <v>4.0931506849315065E-4</v>
      </c>
      <c r="I25" s="30">
        <f>Sheet2!N26</f>
        <v>1000000</v>
      </c>
      <c r="J25" s="31">
        <f>Sheet2!O26</f>
        <v>8595.6164383561645</v>
      </c>
      <c r="K25" s="32"/>
      <c r="L25" s="32"/>
    </row>
    <row r="26" spans="1:12" x14ac:dyDescent="0.15">
      <c r="A26">
        <f>(B26=计算明细!$A$5)+A25</f>
        <v>14</v>
      </c>
      <c r="B26">
        <f t="shared" si="0"/>
        <v>1</v>
      </c>
      <c r="C26" s="26">
        <f>Sheet2!J27</f>
        <v>39751</v>
      </c>
      <c r="D26" s="26">
        <f>Sheet2!K27</f>
        <v>39779</v>
      </c>
      <c r="E26" s="27">
        <f>Sheet2!L27</f>
        <v>28</v>
      </c>
      <c r="F26" s="28">
        <f>Sheet2!M27</f>
        <v>7.2</v>
      </c>
      <c r="G26" s="28">
        <f>Sheet2!P27</f>
        <v>1.9726027397260273E-4</v>
      </c>
      <c r="H26" s="28">
        <f t="shared" si="1"/>
        <v>3.9452054794520547E-4</v>
      </c>
      <c r="I26" s="30">
        <f>Sheet2!N27</f>
        <v>1000000</v>
      </c>
      <c r="J26" s="31">
        <f>Sheet2!O27</f>
        <v>11046.575342465754</v>
      </c>
      <c r="K26" s="32"/>
      <c r="L26" s="32"/>
    </row>
    <row r="27" spans="1:12" x14ac:dyDescent="0.15">
      <c r="A27">
        <f>(B27=计算明细!$A$5)+A26</f>
        <v>15</v>
      </c>
      <c r="B27">
        <f t="shared" si="0"/>
        <v>1</v>
      </c>
      <c r="C27" s="26">
        <f>Sheet2!J28</f>
        <v>39779</v>
      </c>
      <c r="D27" s="26">
        <f>Sheet2!K28</f>
        <v>39805</v>
      </c>
      <c r="E27" s="27">
        <f>Sheet2!L28</f>
        <v>26</v>
      </c>
      <c r="F27" s="28">
        <f>Sheet2!M28</f>
        <v>6.12</v>
      </c>
      <c r="G27" s="28">
        <f>Sheet2!P28</f>
        <v>1.6767123287671234E-4</v>
      </c>
      <c r="H27" s="28">
        <f t="shared" si="1"/>
        <v>3.3534246575342468E-4</v>
      </c>
      <c r="I27" s="30">
        <f>Sheet2!N28</f>
        <v>1000000</v>
      </c>
      <c r="J27" s="31">
        <f>Sheet2!O28</f>
        <v>8718.9041095890407</v>
      </c>
      <c r="K27" s="32"/>
      <c r="L27" s="32"/>
    </row>
    <row r="28" spans="1:12" x14ac:dyDescent="0.15">
      <c r="A28">
        <f>(B28=计算明细!$A$5)+A27</f>
        <v>16</v>
      </c>
      <c r="B28">
        <f t="shared" si="0"/>
        <v>1</v>
      </c>
      <c r="C28" s="26">
        <f>Sheet2!J29</f>
        <v>39805</v>
      </c>
      <c r="D28" s="26">
        <f>Sheet2!K29</f>
        <v>40471</v>
      </c>
      <c r="E28" s="27">
        <f>Sheet2!L29</f>
        <v>666</v>
      </c>
      <c r="F28" s="28">
        <f>Sheet2!M29</f>
        <v>5.94</v>
      </c>
      <c r="G28" s="28">
        <f>Sheet2!P29</f>
        <v>1.6273972602739726E-4</v>
      </c>
      <c r="H28" s="28">
        <f t="shared" si="1"/>
        <v>3.2547945205479452E-4</v>
      </c>
      <c r="I28" s="30">
        <f>Sheet2!N29</f>
        <v>1000000</v>
      </c>
      <c r="J28" s="31">
        <f>Sheet2!O29</f>
        <v>216769.31506849319</v>
      </c>
      <c r="K28" s="32"/>
      <c r="L28" s="32"/>
    </row>
    <row r="29" spans="1:12" x14ac:dyDescent="0.15">
      <c r="A29">
        <f>(B29=计算明细!$A$5)+A28</f>
        <v>17</v>
      </c>
      <c r="B29">
        <f t="shared" si="0"/>
        <v>1</v>
      </c>
      <c r="C29" s="26">
        <f>Sheet2!J30</f>
        <v>40471</v>
      </c>
      <c r="D29" s="26">
        <f>Sheet2!K30</f>
        <v>40538</v>
      </c>
      <c r="E29" s="27">
        <f>Sheet2!L30</f>
        <v>67</v>
      </c>
      <c r="F29" s="28">
        <f>Sheet2!M30</f>
        <v>6.14</v>
      </c>
      <c r="G29" s="28">
        <f>Sheet2!P30</f>
        <v>1.6821917808219178E-4</v>
      </c>
      <c r="H29" s="28">
        <f t="shared" si="1"/>
        <v>3.3643835616438357E-4</v>
      </c>
      <c r="I29" s="30">
        <f>Sheet2!N30</f>
        <v>1000000</v>
      </c>
      <c r="J29" s="31">
        <f>Sheet2!O30</f>
        <v>22541.369863013697</v>
      </c>
      <c r="K29" s="32"/>
      <c r="L29" s="32"/>
    </row>
    <row r="30" spans="1:12" x14ac:dyDescent="0.15">
      <c r="A30">
        <f>(B30=计算明细!$A$5)+A29</f>
        <v>18</v>
      </c>
      <c r="B30">
        <f t="shared" si="0"/>
        <v>1</v>
      </c>
      <c r="C30" s="26">
        <f>Sheet2!J31</f>
        <v>40538</v>
      </c>
      <c r="D30" s="26">
        <f>Sheet2!K31</f>
        <v>40583</v>
      </c>
      <c r="E30" s="27">
        <f>Sheet2!L31</f>
        <v>45</v>
      </c>
      <c r="F30" s="28">
        <f>Sheet2!M31</f>
        <v>6.4</v>
      </c>
      <c r="G30" s="28">
        <f>Sheet2!P31</f>
        <v>1.7534246575342467E-4</v>
      </c>
      <c r="H30" s="28">
        <f t="shared" si="1"/>
        <v>3.5068493150684934E-4</v>
      </c>
      <c r="I30" s="30">
        <f>Sheet2!N31</f>
        <v>1000000</v>
      </c>
      <c r="J30" s="31">
        <f>Sheet2!O31</f>
        <v>15780.82191780822</v>
      </c>
      <c r="K30" s="32"/>
      <c r="L30" s="32"/>
    </row>
    <row r="31" spans="1:12" x14ac:dyDescent="0.15">
      <c r="A31">
        <f>(B31=计算明细!$A$5)+A30</f>
        <v>19</v>
      </c>
      <c r="B31">
        <f t="shared" si="0"/>
        <v>1</v>
      </c>
      <c r="C31" s="26">
        <f>Sheet2!J32</f>
        <v>40583</v>
      </c>
      <c r="D31" s="26">
        <f>Sheet2!K32</f>
        <v>40639</v>
      </c>
      <c r="E31" s="27">
        <f>Sheet2!L32</f>
        <v>56</v>
      </c>
      <c r="F31" s="28">
        <f>Sheet2!M32</f>
        <v>6.6</v>
      </c>
      <c r="G31" s="28">
        <f>Sheet2!P32</f>
        <v>1.8082191780821916E-4</v>
      </c>
      <c r="H31" s="28">
        <f t="shared" si="1"/>
        <v>3.6164383561643833E-4</v>
      </c>
      <c r="I31" s="30">
        <f>Sheet2!N32</f>
        <v>1000000</v>
      </c>
      <c r="J31" s="31">
        <f>Sheet2!O32</f>
        <v>20252.054794520547</v>
      </c>
      <c r="K31" s="32"/>
      <c r="L31" s="32"/>
    </row>
    <row r="32" spans="1:12" x14ac:dyDescent="0.15">
      <c r="A32">
        <f>(B32=计算明细!$A$5)+A31</f>
        <v>20</v>
      </c>
      <c r="B32">
        <f t="shared" si="0"/>
        <v>1</v>
      </c>
      <c r="C32" s="26">
        <f>Sheet2!J33</f>
        <v>40639</v>
      </c>
      <c r="D32" s="26">
        <f>Sheet2!K33</f>
        <v>40731</v>
      </c>
      <c r="E32" s="27">
        <f>Sheet2!L33</f>
        <v>92</v>
      </c>
      <c r="F32" s="28">
        <f>Sheet2!M33</f>
        <v>6.8</v>
      </c>
      <c r="G32" s="28">
        <f>Sheet2!P33</f>
        <v>1.8630136986301369E-4</v>
      </c>
      <c r="H32" s="28">
        <f t="shared" si="1"/>
        <v>3.7260273972602738E-4</v>
      </c>
      <c r="I32" s="30">
        <f>Sheet2!N33</f>
        <v>1000000</v>
      </c>
      <c r="J32" s="31">
        <f>Sheet2!O33</f>
        <v>34279.452054794521</v>
      </c>
      <c r="K32" s="32"/>
      <c r="L32" s="32"/>
    </row>
    <row r="33" spans="1:12" x14ac:dyDescent="0.15">
      <c r="A33">
        <f>(B33=计算明细!$A$5)+A32</f>
        <v>21</v>
      </c>
      <c r="B33">
        <f t="shared" si="0"/>
        <v>1</v>
      </c>
      <c r="C33" s="26">
        <f>Sheet2!J34</f>
        <v>40731</v>
      </c>
      <c r="D33" s="26">
        <f>Sheet2!K34</f>
        <v>41068</v>
      </c>
      <c r="E33" s="27">
        <f>Sheet2!L34</f>
        <v>337</v>
      </c>
      <c r="F33" s="28">
        <f>Sheet2!M34</f>
        <v>7.05</v>
      </c>
      <c r="G33" s="28">
        <f>Sheet2!P34</f>
        <v>1.9315068493150683E-4</v>
      </c>
      <c r="H33" s="28">
        <f t="shared" si="1"/>
        <v>3.8630136986301367E-4</v>
      </c>
      <c r="I33" s="30">
        <f>Sheet2!N34</f>
        <v>1000000</v>
      </c>
      <c r="J33" s="31">
        <f>Sheet2!O34</f>
        <v>130183.56164383562</v>
      </c>
      <c r="K33" s="32"/>
      <c r="L33" s="32"/>
    </row>
    <row r="34" spans="1:12" x14ac:dyDescent="0.15">
      <c r="A34">
        <f>(B34=计算明细!$A$5)+A33</f>
        <v>22</v>
      </c>
      <c r="B34">
        <f t="shared" si="0"/>
        <v>1</v>
      </c>
      <c r="C34" s="26">
        <f>Sheet2!J35</f>
        <v>41068</v>
      </c>
      <c r="D34" s="26">
        <f>Sheet2!K35</f>
        <v>41096</v>
      </c>
      <c r="E34" s="27">
        <f>Sheet2!L35</f>
        <v>28</v>
      </c>
      <c r="F34" s="28">
        <f>Sheet2!M35</f>
        <v>6.8</v>
      </c>
      <c r="G34" s="28">
        <f>Sheet2!P35</f>
        <v>1.8630136986301369E-4</v>
      </c>
      <c r="H34" s="28">
        <f t="shared" si="1"/>
        <v>3.7260273972602738E-4</v>
      </c>
      <c r="I34" s="30">
        <f>Sheet2!N35</f>
        <v>1000000</v>
      </c>
      <c r="J34" s="31">
        <f>Sheet2!O35</f>
        <v>10432.876712328767</v>
      </c>
      <c r="K34" s="32"/>
      <c r="L34" s="32"/>
    </row>
    <row r="35" spans="1:12" x14ac:dyDescent="0.15">
      <c r="A35">
        <f>(B35=计算明细!$A$5)+A34</f>
        <v>23</v>
      </c>
      <c r="B35">
        <f t="shared" si="0"/>
        <v>1</v>
      </c>
      <c r="C35" s="26">
        <f>Sheet2!J36</f>
        <v>41096</v>
      </c>
      <c r="D35" s="26">
        <f>Sheet2!K36</f>
        <v>41852</v>
      </c>
      <c r="E35" s="27">
        <f>Sheet2!L36</f>
        <v>756</v>
      </c>
      <c r="F35" s="28">
        <f>Sheet2!M36</f>
        <v>6.55</v>
      </c>
      <c r="G35" s="28">
        <f>Sheet2!P36</f>
        <v>1.7945205479452054E-4</v>
      </c>
      <c r="H35" s="28">
        <f t="shared" si="1"/>
        <v>3.5890410958904108E-4</v>
      </c>
      <c r="I35" s="30">
        <f>Sheet2!N36</f>
        <v>1000000</v>
      </c>
      <c r="J35" s="31">
        <f>Sheet2!O36</f>
        <v>271331.50684931508</v>
      </c>
      <c r="K35" s="32"/>
      <c r="L35" s="32"/>
    </row>
    <row r="36" spans="1:12" x14ac:dyDescent="0.15">
      <c r="A36">
        <f>(B36=计算明细!$A$5)+A35</f>
        <v>24</v>
      </c>
      <c r="B36">
        <f t="shared" si="0"/>
        <v>1</v>
      </c>
      <c r="C36" s="26">
        <f>Sheet2!J37</f>
        <v>41852</v>
      </c>
      <c r="D36" s="26">
        <f>Sheet2!K37</f>
        <v>45664</v>
      </c>
      <c r="E36" s="27">
        <f>Sheet2!L37</f>
        <v>3812</v>
      </c>
      <c r="F36" s="28">
        <f>G36*36500</f>
        <v>6.3875000000000002</v>
      </c>
      <c r="G36" s="28">
        <v>1.75E-4</v>
      </c>
      <c r="H36" s="28"/>
      <c r="I36" s="30">
        <f>Sheet2!N37</f>
        <v>1000000</v>
      </c>
      <c r="J36" s="31">
        <f>Sheet2!O37</f>
        <v>667100</v>
      </c>
      <c r="K36" s="32"/>
      <c r="L36" s="32"/>
    </row>
    <row r="37" spans="1:12" x14ac:dyDescent="0.15">
      <c r="C37" s="68" t="s">
        <v>11</v>
      </c>
      <c r="D37" s="68"/>
      <c r="E37" s="69">
        <f>SUM(J2:J36)</f>
        <v>2513177.8082191781</v>
      </c>
      <c r="F37" s="69"/>
      <c r="G37" s="69"/>
      <c r="H37" s="69"/>
      <c r="I37" s="69"/>
      <c r="J37" s="69"/>
      <c r="K37" s="32"/>
    </row>
    <row r="38" spans="1:12" ht="77.45" customHeight="1" x14ac:dyDescent="0.15">
      <c r="A38">
        <f>(B37=计算明细!$A$5)+A36</f>
        <v>24</v>
      </c>
      <c r="C38" s="70" t="s">
        <v>12</v>
      </c>
      <c r="D38" s="71"/>
      <c r="E38" s="71"/>
      <c r="F38" s="71"/>
      <c r="G38" s="71"/>
      <c r="H38" s="71"/>
      <c r="I38" s="71"/>
      <c r="J38" s="71"/>
      <c r="K38" s="32"/>
    </row>
  </sheetData>
  <mergeCells count="4">
    <mergeCell ref="C1:J1"/>
    <mergeCell ref="C37:D37"/>
    <mergeCell ref="E37:J37"/>
    <mergeCell ref="C38:J38"/>
  </mergeCells>
  <phoneticPr fontId="26" type="noConversion"/>
  <printOptions horizontalCentered="1"/>
  <pageMargins left="0.23622047244094499" right="0.23622047244094499" top="0.74803149606299202" bottom="0.74803149606299202" header="0.31496062992126" footer="0.31496062992126"/>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8"/>
  <sheetViews>
    <sheetView topLeftCell="B1" workbookViewId="0">
      <selection activeCell="E15" sqref="E15"/>
    </sheetView>
  </sheetViews>
  <sheetFormatPr defaultColWidth="0" defaultRowHeight="11.25" x14ac:dyDescent="0.15"/>
  <cols>
    <col min="1" max="1" width="16.125" style="8" hidden="1" customWidth="1"/>
    <col min="2" max="2" width="13.5" style="9" customWidth="1"/>
    <col min="3" max="3" width="13.75" style="9" customWidth="1"/>
    <col min="4" max="4" width="11.75" style="8" customWidth="1"/>
    <col min="5" max="5" width="15.5" style="10" customWidth="1"/>
    <col min="6" max="6" width="14.375" style="11" customWidth="1"/>
    <col min="7" max="7" width="18" style="12" customWidth="1"/>
    <col min="8" max="8" width="0.375" style="8" customWidth="1"/>
    <col min="9" max="16384" width="0" style="8" hidden="1"/>
  </cols>
  <sheetData>
    <row r="1" spans="1:8" ht="29.45" customHeight="1" x14ac:dyDescent="0.15">
      <c r="B1" s="72" t="s">
        <v>13</v>
      </c>
      <c r="C1" s="72"/>
      <c r="D1" s="72"/>
      <c r="E1" s="72"/>
      <c r="F1" s="72"/>
      <c r="G1" s="72"/>
    </row>
    <row r="2" spans="1:8" s="6" customFormat="1" ht="18.600000000000001" customHeight="1" x14ac:dyDescent="0.15">
      <c r="B2" s="13" t="s">
        <v>5</v>
      </c>
      <c r="C2" s="73">
        <f>计算器!B6</f>
        <v>1000000</v>
      </c>
      <c r="D2" s="73"/>
      <c r="E2" s="74" t="s">
        <v>14</v>
      </c>
      <c r="F2" s="74"/>
      <c r="G2" s="14">
        <f>SUM(G5:G100)</f>
        <v>2513177.8082191781</v>
      </c>
    </row>
    <row r="3" spans="1:8" s="6" customFormat="1" ht="20.45" customHeight="1" x14ac:dyDescent="0.15">
      <c r="B3" s="13" t="s">
        <v>15</v>
      </c>
      <c r="C3" s="15">
        <f>计算器!B2</f>
        <v>36586</v>
      </c>
      <c r="D3" s="16" t="s">
        <v>16</v>
      </c>
      <c r="E3" s="15">
        <f>计算器!B4</f>
        <v>45664</v>
      </c>
      <c r="F3" s="17" t="s">
        <v>6</v>
      </c>
      <c r="G3" s="18">
        <f>SUM(D:D)</f>
        <v>9078</v>
      </c>
    </row>
    <row r="4" spans="1:8" s="7" customFormat="1" ht="26.45" customHeight="1" x14ac:dyDescent="0.15">
      <c r="A4" s="7" t="s">
        <v>17</v>
      </c>
      <c r="B4" s="19" t="s">
        <v>18</v>
      </c>
      <c r="C4" s="19" t="s">
        <v>19</v>
      </c>
      <c r="D4" s="20" t="s">
        <v>20</v>
      </c>
      <c r="E4" s="21" t="s">
        <v>21</v>
      </c>
      <c r="F4" s="22" t="s">
        <v>22</v>
      </c>
      <c r="G4" s="23" t="s">
        <v>23</v>
      </c>
    </row>
    <row r="5" spans="1:8" x14ac:dyDescent="0.15">
      <c r="A5" s="8">
        <v>1</v>
      </c>
      <c r="B5" s="9">
        <f>IFERROR(VLOOKUP(ROW(计算明细0!A1),计算明细0!A:J,3,0),"")</f>
        <v>36586</v>
      </c>
      <c r="C5" s="9">
        <f>IFERROR(VLOOKUP(ROW(计算明细0!A1),计算明细0!A:J,4,0),"")</f>
        <v>37308</v>
      </c>
      <c r="D5" s="8">
        <f>IFERROR(VLOOKUP(ROW(计算明细0!A1),计算明细0!A:J,5,0),"")</f>
        <v>722</v>
      </c>
      <c r="E5" s="10">
        <f>IFERROR(VLOOKUP(ROW(计算明细0!A1),计算明细0!A:J,6,0),"")</f>
        <v>6.21</v>
      </c>
      <c r="F5" s="24">
        <f>IFERROR(VLOOKUP(ROW(计算明细0!A1),计算明细0!A:J,7,0),"")</f>
        <v>1.7013698630136985E-4</v>
      </c>
      <c r="G5" s="12">
        <f>IFERROR(VLOOKUP(ROW(计算明细0!A1),计算明细0!A:J,10,0),"")</f>
        <v>245677.80821917808</v>
      </c>
      <c r="H5" s="12"/>
    </row>
    <row r="6" spans="1:8" x14ac:dyDescent="0.15">
      <c r="B6" s="9">
        <f>IFERROR(VLOOKUP(ROW(计算明细0!A2),计算明细0!A:J,3,0),"")</f>
        <v>37308</v>
      </c>
      <c r="C6" s="9">
        <f>IFERROR(VLOOKUP(ROW(计算明细0!A2),计算明细0!A:J,4,0),"")</f>
        <v>38289</v>
      </c>
      <c r="D6" s="8">
        <f>IFERROR(VLOOKUP(ROW(计算明细0!A2),计算明细0!A:J,5,0),"")</f>
        <v>981</v>
      </c>
      <c r="E6" s="10">
        <f>IFERROR(VLOOKUP(ROW(计算明细0!A2),计算明细0!A:J,6,0),"")</f>
        <v>5.76</v>
      </c>
      <c r="F6" s="24">
        <f>IFERROR(VLOOKUP(ROW(计算明细0!A2),计算明细0!A:J,7,0),"")</f>
        <v>1.5780821917808218E-4</v>
      </c>
      <c r="G6" s="12">
        <f>IFERROR(VLOOKUP(ROW(计算明细0!A2),计算明细0!A:J,10,0),"")</f>
        <v>309619.72602739726</v>
      </c>
      <c r="H6" s="12"/>
    </row>
    <row r="7" spans="1:8" x14ac:dyDescent="0.15">
      <c r="B7" s="9">
        <f>IFERROR(VLOOKUP(ROW(计算明细0!A3),计算明细0!A:J,3,0),"")</f>
        <v>38289</v>
      </c>
      <c r="C7" s="9">
        <f>IFERROR(VLOOKUP(ROW(计算明细0!A3),计算明细0!A:J,4,0),"")</f>
        <v>38835</v>
      </c>
      <c r="D7" s="8">
        <f>IFERROR(VLOOKUP(ROW(计算明细0!A3),计算明细0!A:J,5,0),"")</f>
        <v>546</v>
      </c>
      <c r="E7" s="10">
        <f>IFERROR(VLOOKUP(ROW(计算明细0!A3),计算明细0!A:J,6,0),"")</f>
        <v>6.12</v>
      </c>
      <c r="F7" s="24">
        <f>IFERROR(VLOOKUP(ROW(计算明细0!A3),计算明细0!A:J,7,0),"")</f>
        <v>1.6767123287671234E-4</v>
      </c>
      <c r="G7" s="12">
        <f>IFERROR(VLOOKUP(ROW(计算明细0!A3),计算明细0!A:J,10,0),"")</f>
        <v>183096.98630136985</v>
      </c>
      <c r="H7" s="12"/>
    </row>
    <row r="8" spans="1:8" x14ac:dyDescent="0.15">
      <c r="B8" s="9">
        <f>IFERROR(VLOOKUP(ROW(计算明细0!A4),计算明细0!A:J,3,0),"")</f>
        <v>38835</v>
      </c>
      <c r="C8" s="9">
        <f>IFERROR(VLOOKUP(ROW(计算明细0!A4),计算明细0!A:J,4,0),"")</f>
        <v>38948</v>
      </c>
      <c r="D8" s="8">
        <f>IFERROR(VLOOKUP(ROW(计算明细0!A4),计算明细0!A:J,5,0),"")</f>
        <v>113</v>
      </c>
      <c r="E8" s="10">
        <f>IFERROR(VLOOKUP(ROW(计算明细0!A4),计算明细0!A:J,6,0),"")</f>
        <v>6.39</v>
      </c>
      <c r="F8" s="24">
        <f>IFERROR(VLOOKUP(ROW(计算明细0!A4),计算明细0!A:J,7,0),"")</f>
        <v>1.7506849315068493E-4</v>
      </c>
      <c r="G8" s="12">
        <f>IFERROR(VLOOKUP(ROW(计算明细0!A4),计算明细0!A:J,10,0),"")</f>
        <v>39565.479452054795</v>
      </c>
      <c r="H8" s="12"/>
    </row>
    <row r="9" spans="1:8" x14ac:dyDescent="0.15">
      <c r="B9" s="9">
        <f>IFERROR(VLOOKUP(ROW(计算明细0!A5),计算明细0!A:J,3,0),"")</f>
        <v>38948</v>
      </c>
      <c r="C9" s="9">
        <f>IFERROR(VLOOKUP(ROW(计算明细0!A5),计算明细0!A:J,4,0),"")</f>
        <v>39159</v>
      </c>
      <c r="D9" s="8">
        <f>IFERROR(VLOOKUP(ROW(计算明细0!A5),计算明细0!A:J,5,0),"")</f>
        <v>211</v>
      </c>
      <c r="E9" s="10">
        <f>IFERROR(VLOOKUP(ROW(计算明细0!A5),计算明细0!A:J,6,0),"")</f>
        <v>6.84</v>
      </c>
      <c r="F9" s="24">
        <f>IFERROR(VLOOKUP(ROW(计算明细0!A5),计算明细0!A:J,7,0),"")</f>
        <v>1.873972602739726E-4</v>
      </c>
      <c r="G9" s="12">
        <f>IFERROR(VLOOKUP(ROW(计算明细0!A5),计算明细0!A:J,10,0),"")</f>
        <v>79081.643835616444</v>
      </c>
      <c r="H9" s="12"/>
    </row>
    <row r="10" spans="1:8" x14ac:dyDescent="0.15">
      <c r="B10" s="9">
        <f>IFERROR(VLOOKUP(ROW(计算明细0!A6),计算明细0!A:J,3,0),"")</f>
        <v>39159</v>
      </c>
      <c r="C10" s="9">
        <f>IFERROR(VLOOKUP(ROW(计算明细0!A6),计算明细0!A:J,4,0),"")</f>
        <v>39221</v>
      </c>
      <c r="D10" s="8">
        <f>IFERROR(VLOOKUP(ROW(计算明细0!A6),计算明细0!A:J,5,0),"")</f>
        <v>62</v>
      </c>
      <c r="E10" s="10">
        <f>IFERROR(VLOOKUP(ROW(计算明细0!A6),计算明细0!A:J,6,0),"")</f>
        <v>7.11</v>
      </c>
      <c r="F10" s="24">
        <f>IFERROR(VLOOKUP(ROW(计算明细0!A6),计算明细0!A:J,7,0),"")</f>
        <v>1.9479452054794522E-4</v>
      </c>
      <c r="G10" s="12">
        <f>IFERROR(VLOOKUP(ROW(计算明细0!A6),计算明细0!A:J,10,0),"")</f>
        <v>24154.520547945205</v>
      </c>
      <c r="H10" s="12"/>
    </row>
    <row r="11" spans="1:8" x14ac:dyDescent="0.15">
      <c r="B11" s="9">
        <f>IFERROR(VLOOKUP(ROW(计算明细0!A7),计算明细0!A:J,3,0),"")</f>
        <v>39221</v>
      </c>
      <c r="C11" s="9">
        <f>IFERROR(VLOOKUP(ROW(计算明细0!A7),计算明细0!A:J,4,0),"")</f>
        <v>39284</v>
      </c>
      <c r="D11" s="8">
        <f>IFERROR(VLOOKUP(ROW(计算明细0!A7),计算明细0!A:J,5,0),"")</f>
        <v>63</v>
      </c>
      <c r="E11" s="10">
        <f>IFERROR(VLOOKUP(ROW(计算明细0!A7),计算明细0!A:J,6,0),"")</f>
        <v>7.2</v>
      </c>
      <c r="F11" s="24">
        <f>IFERROR(VLOOKUP(ROW(计算明细0!A7),计算明细0!A:J,7,0),"")</f>
        <v>1.9726027397260273E-4</v>
      </c>
      <c r="G11" s="12">
        <f>IFERROR(VLOOKUP(ROW(计算明细0!A7),计算明细0!A:J,10,0),"")</f>
        <v>24854.794520547945</v>
      </c>
      <c r="H11" s="12"/>
    </row>
    <row r="12" spans="1:8" x14ac:dyDescent="0.15">
      <c r="B12" s="9">
        <f>IFERROR(VLOOKUP(ROW(计算明细0!A8),计算明细0!A:J,3,0),"")</f>
        <v>39284</v>
      </c>
      <c r="C12" s="9">
        <f>IFERROR(VLOOKUP(ROW(计算明细0!A8),计算明细0!A:J,4,0),"")</f>
        <v>39316</v>
      </c>
      <c r="D12" s="8">
        <f>IFERROR(VLOOKUP(ROW(计算明细0!A8),计算明细0!A:J,5,0),"")</f>
        <v>32</v>
      </c>
      <c r="E12" s="10">
        <f>IFERROR(VLOOKUP(ROW(计算明细0!A8),计算明细0!A:J,6,0),"")</f>
        <v>7.38</v>
      </c>
      <c r="F12" s="24">
        <f>IFERROR(VLOOKUP(ROW(计算明细0!A8),计算明细0!A:J,7,0),"")</f>
        <v>2.0219178082191781E-4</v>
      </c>
      <c r="G12" s="12">
        <f>IFERROR(VLOOKUP(ROW(计算明细0!A8),计算明细0!A:J,10,0),"")</f>
        <v>12940.273972602739</v>
      </c>
      <c r="H12" s="12"/>
    </row>
    <row r="13" spans="1:8" x14ac:dyDescent="0.15">
      <c r="B13" s="9">
        <f>IFERROR(VLOOKUP(ROW(计算明细0!A9),计算明细0!A:J,3,0),"")</f>
        <v>39316</v>
      </c>
      <c r="C13" s="9">
        <f>IFERROR(VLOOKUP(ROW(计算明细0!A9),计算明细0!A:J,4,0),"")</f>
        <v>39340</v>
      </c>
      <c r="D13" s="8">
        <f>IFERROR(VLOOKUP(ROW(计算明细0!A9),计算明细0!A:J,5,0),"")</f>
        <v>24</v>
      </c>
      <c r="E13" s="10">
        <f>IFERROR(VLOOKUP(ROW(计算明细0!A9),计算明细0!A:J,6,0),"")</f>
        <v>7.56</v>
      </c>
      <c r="F13" s="24">
        <f>IFERROR(VLOOKUP(ROW(计算明细0!A9),计算明细0!A:J,7,0),"")</f>
        <v>2.0712328767123287E-4</v>
      </c>
      <c r="G13" s="12">
        <f>IFERROR(VLOOKUP(ROW(计算明细0!A9),计算明细0!A:J,10,0),"")</f>
        <v>9941.9178082191775</v>
      </c>
      <c r="H13" s="12"/>
    </row>
    <row r="14" spans="1:8" x14ac:dyDescent="0.15">
      <c r="B14" s="9">
        <f>IFERROR(VLOOKUP(ROW(计算明细0!A10),计算明细0!A:J,3,0),"")</f>
        <v>39340</v>
      </c>
      <c r="C14" s="9">
        <f>IFERROR(VLOOKUP(ROW(计算明细0!A10),计算明细0!A:J,4,0),"")</f>
        <v>39437</v>
      </c>
      <c r="D14" s="8">
        <f>IFERROR(VLOOKUP(ROW(计算明细0!A10),计算明细0!A:J,5,0),"")</f>
        <v>97</v>
      </c>
      <c r="E14" s="10">
        <f>IFERROR(VLOOKUP(ROW(计算明细0!A10),计算明细0!A:J,6,0),"")</f>
        <v>7.83</v>
      </c>
      <c r="F14" s="24">
        <f>IFERROR(VLOOKUP(ROW(计算明细0!A10),计算明细0!A:J,7,0),"")</f>
        <v>2.1452054794520548E-4</v>
      </c>
      <c r="G14" s="12">
        <f>IFERROR(VLOOKUP(ROW(计算明细0!A10),计算明细0!A:J,10,0),"")</f>
        <v>41616.986301369863</v>
      </c>
      <c r="H14" s="12"/>
    </row>
    <row r="15" spans="1:8" x14ac:dyDescent="0.15">
      <c r="B15" s="9">
        <f>IFERROR(VLOOKUP(ROW(计算明细0!A11),计算明细0!A:J,3,0),"")</f>
        <v>39437</v>
      </c>
      <c r="C15" s="9">
        <f>IFERROR(VLOOKUP(ROW(计算明细0!A11),计算明细0!A:J,4,0),"")</f>
        <v>39707</v>
      </c>
      <c r="D15" s="8">
        <f>IFERROR(VLOOKUP(ROW(计算明细0!A11),计算明细0!A:J,5,0),"")</f>
        <v>270</v>
      </c>
      <c r="E15" s="10">
        <f>IFERROR(VLOOKUP(ROW(计算明细0!A11),计算明细0!A:J,6,0),"")</f>
        <v>7.83</v>
      </c>
      <c r="F15" s="24">
        <f>IFERROR(VLOOKUP(ROW(计算明细0!A11),计算明细0!A:J,7,0),"")</f>
        <v>2.1452054794520548E-4</v>
      </c>
      <c r="G15" s="12">
        <f>IFERROR(VLOOKUP(ROW(计算明细0!A11),计算明细0!A:J,10,0),"")</f>
        <v>115841.09589041096</v>
      </c>
      <c r="H15" s="12"/>
    </row>
    <row r="16" spans="1:8" x14ac:dyDescent="0.15">
      <c r="B16" s="9">
        <f>IFERROR(VLOOKUP(ROW(计算明细0!A12),计算明细0!A:J,3,0),"")</f>
        <v>39707</v>
      </c>
      <c r="C16" s="9">
        <f>IFERROR(VLOOKUP(ROW(计算明细0!A12),计算明细0!A:J,4,0),"")</f>
        <v>39730</v>
      </c>
      <c r="D16" s="8">
        <f>IFERROR(VLOOKUP(ROW(计算明细0!A12),计算明细0!A:J,5,0),"")</f>
        <v>23</v>
      </c>
      <c r="E16" s="10">
        <f>IFERROR(VLOOKUP(ROW(计算明细0!A12),计算明细0!A:J,6,0),"")</f>
        <v>7.74</v>
      </c>
      <c r="F16" s="24">
        <f>IFERROR(VLOOKUP(ROW(计算明细0!A12),计算明细0!A:J,7,0),"")</f>
        <v>2.1205479452054794E-4</v>
      </c>
      <c r="G16" s="12">
        <f>IFERROR(VLOOKUP(ROW(计算明细0!A12),计算明细0!A:J,10,0),"")</f>
        <v>9754.5205479452052</v>
      </c>
      <c r="H16" s="12"/>
    </row>
    <row r="17" spans="2:8" x14ac:dyDescent="0.15">
      <c r="B17" s="9">
        <f>IFERROR(VLOOKUP(ROW(计算明细0!A13),计算明细0!A:J,3,0),"")</f>
        <v>39730</v>
      </c>
      <c r="C17" s="9">
        <f>IFERROR(VLOOKUP(ROW(计算明细0!A13),计算明细0!A:J,4,0),"")</f>
        <v>39751</v>
      </c>
      <c r="D17" s="8">
        <f>IFERROR(VLOOKUP(ROW(计算明细0!A13),计算明细0!A:J,5,0),"")</f>
        <v>21</v>
      </c>
      <c r="E17" s="10">
        <f>IFERROR(VLOOKUP(ROW(计算明细0!A13),计算明细0!A:J,6,0),"")</f>
        <v>7.47</v>
      </c>
      <c r="F17" s="24">
        <f>IFERROR(VLOOKUP(ROW(计算明细0!A13),计算明细0!A:J,7,0),"")</f>
        <v>2.0465753424657533E-4</v>
      </c>
      <c r="G17" s="12">
        <f>IFERROR(VLOOKUP(ROW(计算明细0!A13),计算明细0!A:J,10,0),"")</f>
        <v>8595.6164383561645</v>
      </c>
      <c r="H17" s="12"/>
    </row>
    <row r="18" spans="2:8" x14ac:dyDescent="0.15">
      <c r="B18" s="9">
        <f>IFERROR(VLOOKUP(ROW(计算明细0!A14),计算明细0!A:J,3,0),"")</f>
        <v>39751</v>
      </c>
      <c r="C18" s="9">
        <f>IFERROR(VLOOKUP(ROW(计算明细0!A14),计算明细0!A:J,4,0),"")</f>
        <v>39779</v>
      </c>
      <c r="D18" s="8">
        <f>IFERROR(VLOOKUP(ROW(计算明细0!A14),计算明细0!A:J,5,0),"")</f>
        <v>28</v>
      </c>
      <c r="E18" s="10">
        <f>IFERROR(VLOOKUP(ROW(计算明细0!A14),计算明细0!A:J,6,0),"")</f>
        <v>7.2</v>
      </c>
      <c r="F18" s="24">
        <f>IFERROR(VLOOKUP(ROW(计算明细0!A14),计算明细0!A:J,7,0),"")</f>
        <v>1.9726027397260273E-4</v>
      </c>
      <c r="G18" s="12">
        <f>IFERROR(VLOOKUP(ROW(计算明细0!A14),计算明细0!A:J,10,0),"")</f>
        <v>11046.575342465754</v>
      </c>
      <c r="H18" s="12"/>
    </row>
    <row r="19" spans="2:8" x14ac:dyDescent="0.15">
      <c r="B19" s="9">
        <f>IFERROR(VLOOKUP(ROW(计算明细0!A15),计算明细0!A:J,3,0),"")</f>
        <v>39779</v>
      </c>
      <c r="C19" s="9">
        <f>IFERROR(VLOOKUP(ROW(计算明细0!A15),计算明细0!A:J,4,0),"")</f>
        <v>39805</v>
      </c>
      <c r="D19" s="8">
        <f>IFERROR(VLOOKUP(ROW(计算明细0!A15),计算明细0!A:J,5,0),"")</f>
        <v>26</v>
      </c>
      <c r="E19" s="10">
        <f>IFERROR(VLOOKUP(ROW(计算明细0!A15),计算明细0!A:J,6,0),"")</f>
        <v>6.12</v>
      </c>
      <c r="F19" s="24">
        <f>IFERROR(VLOOKUP(ROW(计算明细0!A15),计算明细0!A:J,7,0),"")</f>
        <v>1.6767123287671234E-4</v>
      </c>
      <c r="G19" s="12">
        <f>IFERROR(VLOOKUP(ROW(计算明细0!A15),计算明细0!A:J,10,0),"")</f>
        <v>8718.9041095890407</v>
      </c>
      <c r="H19" s="12"/>
    </row>
    <row r="20" spans="2:8" x14ac:dyDescent="0.15">
      <c r="B20" s="9">
        <f>IFERROR(VLOOKUP(ROW(计算明细0!A16),计算明细0!A:J,3,0),"")</f>
        <v>39805</v>
      </c>
      <c r="C20" s="9">
        <f>IFERROR(VLOOKUP(ROW(计算明细0!A16),计算明细0!A:J,4,0),"")</f>
        <v>40471</v>
      </c>
      <c r="D20" s="8">
        <f>IFERROR(VLOOKUP(ROW(计算明细0!A16),计算明细0!A:J,5,0),"")</f>
        <v>666</v>
      </c>
      <c r="E20" s="10">
        <f>IFERROR(VLOOKUP(ROW(计算明细0!A16),计算明细0!A:J,6,0),"")</f>
        <v>5.94</v>
      </c>
      <c r="F20" s="24">
        <f>IFERROR(VLOOKUP(ROW(计算明细0!A16),计算明细0!A:J,7,0),"")</f>
        <v>1.6273972602739726E-4</v>
      </c>
      <c r="G20" s="12">
        <f>IFERROR(VLOOKUP(ROW(计算明细0!A16),计算明细0!A:J,10,0),"")</f>
        <v>216769.31506849319</v>
      </c>
      <c r="H20" s="12"/>
    </row>
    <row r="21" spans="2:8" x14ac:dyDescent="0.15">
      <c r="B21" s="9">
        <f>IFERROR(VLOOKUP(ROW(计算明细0!A17),计算明细0!A:J,3,0),"")</f>
        <v>40471</v>
      </c>
      <c r="C21" s="9">
        <f>IFERROR(VLOOKUP(ROW(计算明细0!A17),计算明细0!A:J,4,0),"")</f>
        <v>40538</v>
      </c>
      <c r="D21" s="8">
        <f>IFERROR(VLOOKUP(ROW(计算明细0!A17),计算明细0!A:J,5,0),"")</f>
        <v>67</v>
      </c>
      <c r="E21" s="10">
        <f>IFERROR(VLOOKUP(ROW(计算明细0!A17),计算明细0!A:J,6,0),"")</f>
        <v>6.14</v>
      </c>
      <c r="F21" s="24">
        <f>IFERROR(VLOOKUP(ROW(计算明细0!A17),计算明细0!A:J,7,0),"")</f>
        <v>1.6821917808219178E-4</v>
      </c>
      <c r="G21" s="12">
        <f>IFERROR(VLOOKUP(ROW(计算明细0!A17),计算明细0!A:J,10,0),"")</f>
        <v>22541.369863013697</v>
      </c>
      <c r="H21" s="12"/>
    </row>
    <row r="22" spans="2:8" x14ac:dyDescent="0.15">
      <c r="B22" s="9">
        <f>IFERROR(VLOOKUP(ROW(计算明细0!A18),计算明细0!A:J,3,0),"")</f>
        <v>40538</v>
      </c>
      <c r="C22" s="9">
        <f>IFERROR(VLOOKUP(ROW(计算明细0!A18),计算明细0!A:J,4,0),"")</f>
        <v>40583</v>
      </c>
      <c r="D22" s="8">
        <f>IFERROR(VLOOKUP(ROW(计算明细0!A18),计算明细0!A:J,5,0),"")</f>
        <v>45</v>
      </c>
      <c r="E22" s="10">
        <f>IFERROR(VLOOKUP(ROW(计算明细0!A18),计算明细0!A:J,6,0),"")</f>
        <v>6.4</v>
      </c>
      <c r="F22" s="24">
        <f>IFERROR(VLOOKUP(ROW(计算明细0!A18),计算明细0!A:J,7,0),"")</f>
        <v>1.7534246575342467E-4</v>
      </c>
      <c r="G22" s="12">
        <f>IFERROR(VLOOKUP(ROW(计算明细0!A18),计算明细0!A:J,10,0),"")</f>
        <v>15780.82191780822</v>
      </c>
      <c r="H22" s="12"/>
    </row>
    <row r="23" spans="2:8" x14ac:dyDescent="0.15">
      <c r="B23" s="9">
        <f>IFERROR(VLOOKUP(ROW(计算明细0!A19),计算明细0!A:J,3,0),"")</f>
        <v>40583</v>
      </c>
      <c r="C23" s="9">
        <f>IFERROR(VLOOKUP(ROW(计算明细0!A19),计算明细0!A:J,4,0),"")</f>
        <v>40639</v>
      </c>
      <c r="D23" s="8">
        <f>IFERROR(VLOOKUP(ROW(计算明细0!A19),计算明细0!A:J,5,0),"")</f>
        <v>56</v>
      </c>
      <c r="E23" s="10">
        <f>IFERROR(VLOOKUP(ROW(计算明细0!A19),计算明细0!A:J,6,0),"")</f>
        <v>6.6</v>
      </c>
      <c r="F23" s="24">
        <f>IFERROR(VLOOKUP(ROW(计算明细0!A19),计算明细0!A:J,7,0),"")</f>
        <v>1.8082191780821916E-4</v>
      </c>
      <c r="G23" s="12">
        <f>IFERROR(VLOOKUP(ROW(计算明细0!A19),计算明细0!A:J,10,0),"")</f>
        <v>20252.054794520547</v>
      </c>
      <c r="H23" s="12"/>
    </row>
    <row r="24" spans="2:8" x14ac:dyDescent="0.15">
      <c r="B24" s="9">
        <f>IFERROR(VLOOKUP(ROW(计算明细0!A20),计算明细0!A:J,3,0),"")</f>
        <v>40639</v>
      </c>
      <c r="C24" s="9">
        <f>IFERROR(VLOOKUP(ROW(计算明细0!A20),计算明细0!A:J,4,0),"")</f>
        <v>40731</v>
      </c>
      <c r="D24" s="8">
        <f>IFERROR(VLOOKUP(ROW(计算明细0!A20),计算明细0!A:J,5,0),"")</f>
        <v>92</v>
      </c>
      <c r="E24" s="10">
        <f>IFERROR(VLOOKUP(ROW(计算明细0!A20),计算明细0!A:J,6,0),"")</f>
        <v>6.8</v>
      </c>
      <c r="F24" s="24">
        <f>IFERROR(VLOOKUP(ROW(计算明细0!A20),计算明细0!A:J,7,0),"")</f>
        <v>1.8630136986301369E-4</v>
      </c>
      <c r="G24" s="12">
        <f>IFERROR(VLOOKUP(ROW(计算明细0!A20),计算明细0!A:J,10,0),"")</f>
        <v>34279.452054794521</v>
      </c>
      <c r="H24" s="12"/>
    </row>
    <row r="25" spans="2:8" x14ac:dyDescent="0.15">
      <c r="B25" s="9">
        <f>IFERROR(VLOOKUP(ROW(计算明细0!A21),计算明细0!A:J,3,0),"")</f>
        <v>40731</v>
      </c>
      <c r="C25" s="9">
        <f>IFERROR(VLOOKUP(ROW(计算明细0!A21),计算明细0!A:J,4,0),"")</f>
        <v>41068</v>
      </c>
      <c r="D25" s="8">
        <f>IFERROR(VLOOKUP(ROW(计算明细0!A21),计算明细0!A:J,5,0),"")</f>
        <v>337</v>
      </c>
      <c r="E25" s="10">
        <f>IFERROR(VLOOKUP(ROW(计算明细0!A21),计算明细0!A:J,6,0),"")</f>
        <v>7.05</v>
      </c>
      <c r="F25" s="24">
        <f>IFERROR(VLOOKUP(ROW(计算明细0!A21),计算明细0!A:J,7,0),"")</f>
        <v>1.9315068493150683E-4</v>
      </c>
      <c r="G25" s="12">
        <f>IFERROR(VLOOKUP(ROW(计算明细0!A21),计算明细0!A:J,10,0),"")</f>
        <v>130183.56164383562</v>
      </c>
      <c r="H25" s="12"/>
    </row>
    <row r="26" spans="2:8" x14ac:dyDescent="0.15">
      <c r="B26" s="9">
        <f>IFERROR(VLOOKUP(ROW(计算明细0!A22),计算明细0!A:J,3,0),"")</f>
        <v>41068</v>
      </c>
      <c r="C26" s="9">
        <f>IFERROR(VLOOKUP(ROW(计算明细0!A22),计算明细0!A:J,4,0),"")</f>
        <v>41096</v>
      </c>
      <c r="D26" s="8">
        <f>IFERROR(VLOOKUP(ROW(计算明细0!A22),计算明细0!A:J,5,0),"")</f>
        <v>28</v>
      </c>
      <c r="E26" s="10">
        <f>IFERROR(VLOOKUP(ROW(计算明细0!A22),计算明细0!A:J,6,0),"")</f>
        <v>6.8</v>
      </c>
      <c r="F26" s="24">
        <f>IFERROR(VLOOKUP(ROW(计算明细0!A22),计算明细0!A:J,7,0),"")</f>
        <v>1.8630136986301369E-4</v>
      </c>
      <c r="G26" s="12">
        <f>IFERROR(VLOOKUP(ROW(计算明细0!A22),计算明细0!A:J,10,0),"")</f>
        <v>10432.876712328767</v>
      </c>
      <c r="H26" s="12"/>
    </row>
    <row r="27" spans="2:8" x14ac:dyDescent="0.15">
      <c r="B27" s="9">
        <f>IFERROR(VLOOKUP(ROW(计算明细0!A23),计算明细0!A:J,3,0),"")</f>
        <v>41096</v>
      </c>
      <c r="C27" s="9">
        <f>IFERROR(VLOOKUP(ROW(计算明细0!A23),计算明细0!A:J,4,0),"")</f>
        <v>41852</v>
      </c>
      <c r="D27" s="8">
        <f>IFERROR(VLOOKUP(ROW(计算明细0!A23),计算明细0!A:J,5,0),"")</f>
        <v>756</v>
      </c>
      <c r="E27" s="10">
        <f>IFERROR(VLOOKUP(ROW(计算明细0!A23),计算明细0!A:J,6,0),"")</f>
        <v>6.55</v>
      </c>
      <c r="F27" s="24">
        <f>IFERROR(VLOOKUP(ROW(计算明细0!A23),计算明细0!A:J,7,0),"")</f>
        <v>1.7945205479452054E-4</v>
      </c>
      <c r="G27" s="12">
        <f>IFERROR(VLOOKUP(ROW(计算明细0!A23),计算明细0!A:J,10,0),"")</f>
        <v>271331.50684931508</v>
      </c>
      <c r="H27" s="12"/>
    </row>
    <row r="28" spans="2:8" x14ac:dyDescent="0.15">
      <c r="B28" s="9">
        <f>IFERROR(VLOOKUP(ROW(计算明细0!A24),计算明细0!A:J,3,0),"")</f>
        <v>41852</v>
      </c>
      <c r="C28" s="9">
        <f>IFERROR(VLOOKUP(ROW(计算明细0!A24),计算明细0!A:J,4,0),"")</f>
        <v>45664</v>
      </c>
      <c r="D28" s="8">
        <f>IFERROR(VLOOKUP(ROW(计算明细0!A24),计算明细0!A:J,5,0),"")</f>
        <v>3812</v>
      </c>
      <c r="E28" s="10">
        <f>IFERROR(VLOOKUP(ROW(计算明细0!A24),计算明细0!A:J,6,0),"")</f>
        <v>6.3875000000000002</v>
      </c>
      <c r="F28" s="24">
        <f>IFERROR(VLOOKUP(ROW(计算明细0!A24),计算明细0!A:J,7,0),"")</f>
        <v>1.75E-4</v>
      </c>
      <c r="G28" s="12">
        <f>IFERROR(VLOOKUP(ROW(计算明细0!A24),计算明细0!A:J,10,0),"")</f>
        <v>667100</v>
      </c>
      <c r="H28" s="12"/>
    </row>
    <row r="29" spans="2:8" x14ac:dyDescent="0.15">
      <c r="B29" s="9" t="str">
        <f>IFERROR(VLOOKUP(ROW(计算明细0!A25),计算明细0!A:J,3,0),"")</f>
        <v/>
      </c>
      <c r="C29" s="9" t="str">
        <f>IFERROR(VLOOKUP(ROW(计算明细0!A25),计算明细0!A:J,4,0),"")</f>
        <v/>
      </c>
      <c r="D29" s="8" t="str">
        <f>IFERROR(VLOOKUP(ROW(计算明细0!A25),计算明细0!A:J,5,0),"")</f>
        <v/>
      </c>
      <c r="E29" s="10" t="str">
        <f>IFERROR(VLOOKUP(ROW(计算明细0!A25),计算明细0!A:J,6,0),"")</f>
        <v/>
      </c>
      <c r="F29" s="11" t="str">
        <f>IFERROR(VLOOKUP(ROW(计算明细0!A25),计算明细0!A:J,7,0),"")</f>
        <v/>
      </c>
      <c r="G29" s="12" t="str">
        <f>IFERROR(VLOOKUP(ROW(计算明细0!A25),计算明细0!A:J,10,0),"")</f>
        <v/>
      </c>
    </row>
    <row r="30" spans="2:8" x14ac:dyDescent="0.15">
      <c r="B30" s="9" t="str">
        <f>IFERROR(VLOOKUP(ROW(计算明细0!A26),计算明细0!A:J,3,0),"")</f>
        <v/>
      </c>
      <c r="C30" s="9" t="str">
        <f>IFERROR(VLOOKUP(ROW(计算明细0!A26),计算明细0!A:J,4,0),"")</f>
        <v/>
      </c>
      <c r="D30" s="8" t="str">
        <f>IFERROR(VLOOKUP(ROW(计算明细0!A26),计算明细0!A:J,5,0),"")</f>
        <v/>
      </c>
      <c r="E30" s="10" t="str">
        <f>IFERROR(VLOOKUP(ROW(计算明细0!A26),计算明细0!A:J,6,0),"")</f>
        <v/>
      </c>
      <c r="F30" s="11" t="str">
        <f>IFERROR(VLOOKUP(ROW(计算明细0!A26),计算明细0!A:J,7,0),"")</f>
        <v/>
      </c>
      <c r="G30" s="12" t="str">
        <f>IFERROR(VLOOKUP(ROW(计算明细0!A26),计算明细0!A:J,10,0),"")</f>
        <v/>
      </c>
    </row>
    <row r="31" spans="2:8" x14ac:dyDescent="0.15">
      <c r="B31" s="9" t="str">
        <f>IFERROR(VLOOKUP(ROW(计算明细0!A27),计算明细0!A:J,3,0),"")</f>
        <v/>
      </c>
      <c r="C31" s="9" t="str">
        <f>IFERROR(VLOOKUP(ROW(计算明细0!A27),计算明细0!A:J,4,0),"")</f>
        <v/>
      </c>
      <c r="D31" s="8" t="str">
        <f>IFERROR(VLOOKUP(ROW(计算明细0!A27),计算明细0!A:J,5,0),"")</f>
        <v/>
      </c>
      <c r="E31" s="10" t="str">
        <f>IFERROR(VLOOKUP(ROW(计算明细0!A27),计算明细0!A:J,6,0),"")</f>
        <v/>
      </c>
      <c r="F31" s="11" t="str">
        <f>IFERROR(VLOOKUP(ROW(计算明细0!A27),计算明细0!A:J,7,0),"")</f>
        <v/>
      </c>
      <c r="G31" s="12" t="str">
        <f>IFERROR(VLOOKUP(ROW(计算明细0!A27),计算明细0!A:J,10,0),"")</f>
        <v/>
      </c>
    </row>
    <row r="32" spans="2:8" x14ac:dyDescent="0.15">
      <c r="B32" s="9" t="str">
        <f>IFERROR(VLOOKUP(ROW(计算明细0!A28),计算明细0!A:J,3,0),"")</f>
        <v/>
      </c>
      <c r="C32" s="9" t="str">
        <f>IFERROR(VLOOKUP(ROW(计算明细0!A28),计算明细0!A:J,4,0),"")</f>
        <v/>
      </c>
      <c r="D32" s="8" t="str">
        <f>IFERROR(VLOOKUP(ROW(计算明细0!A28),计算明细0!A:J,5,0),"")</f>
        <v/>
      </c>
      <c r="E32" s="10" t="str">
        <f>IFERROR(VLOOKUP(ROW(计算明细0!A28),计算明细0!A:J,6,0),"")</f>
        <v/>
      </c>
      <c r="F32" s="11" t="str">
        <f>IFERROR(VLOOKUP(ROW(计算明细0!A28),计算明细0!A:J,7,0),"")</f>
        <v/>
      </c>
      <c r="G32" s="12" t="str">
        <f>IFERROR(VLOOKUP(ROW(计算明细0!A28),计算明细0!A:J,10,0),"")</f>
        <v/>
      </c>
    </row>
    <row r="33" spans="2:7" x14ac:dyDescent="0.15">
      <c r="B33" s="9" t="str">
        <f>IFERROR(VLOOKUP(ROW(计算明细0!A29),计算明细0!A:J,3,0),"")</f>
        <v/>
      </c>
      <c r="C33" s="9" t="str">
        <f>IFERROR(VLOOKUP(ROW(计算明细0!A29),计算明细0!A:J,4,0),"")</f>
        <v/>
      </c>
      <c r="D33" s="8" t="str">
        <f>IFERROR(VLOOKUP(ROW(计算明细0!A29),计算明细0!A:J,5,0),"")</f>
        <v/>
      </c>
      <c r="E33" s="10" t="str">
        <f>IFERROR(VLOOKUP(ROW(计算明细0!A29),计算明细0!A:J,6,0),"")</f>
        <v/>
      </c>
      <c r="F33" s="11" t="str">
        <f>IFERROR(VLOOKUP(ROW(计算明细0!A29),计算明细0!A:J,7,0),"")</f>
        <v/>
      </c>
      <c r="G33" s="12" t="str">
        <f>IFERROR(VLOOKUP(ROW(计算明细0!A29),计算明细0!A:J,10,0),"")</f>
        <v/>
      </c>
    </row>
    <row r="34" spans="2:7" x14ac:dyDescent="0.15">
      <c r="B34" s="9" t="str">
        <f>IFERROR(VLOOKUP(ROW(计算明细0!A30),计算明细0!A:J,3,0),"")</f>
        <v/>
      </c>
      <c r="C34" s="9" t="str">
        <f>IFERROR(VLOOKUP(ROW(计算明细0!A30),计算明细0!A:J,4,0),"")</f>
        <v/>
      </c>
      <c r="D34" s="8" t="str">
        <f>IFERROR(VLOOKUP(ROW(计算明细0!A30),计算明细0!A:J,5,0),"")</f>
        <v/>
      </c>
      <c r="E34" s="10" t="str">
        <f>IFERROR(VLOOKUP(ROW(计算明细0!A30),计算明细0!A:J,6,0),"")</f>
        <v/>
      </c>
      <c r="F34" s="11" t="str">
        <f>IFERROR(VLOOKUP(ROW(计算明细0!A30),计算明细0!A:J,7,0),"")</f>
        <v/>
      </c>
      <c r="G34" s="12" t="str">
        <f>IFERROR(VLOOKUP(ROW(计算明细0!A30),计算明细0!A:J,10,0),"")</f>
        <v/>
      </c>
    </row>
    <row r="35" spans="2:7" x14ac:dyDescent="0.15">
      <c r="B35" s="9" t="str">
        <f>IFERROR(VLOOKUP(ROW(计算明细0!A31),计算明细0!A:J,3,0),"")</f>
        <v/>
      </c>
      <c r="C35" s="9" t="str">
        <f>IFERROR(VLOOKUP(ROW(计算明细0!A31),计算明细0!A:J,4,0),"")</f>
        <v/>
      </c>
      <c r="D35" s="8" t="str">
        <f>IFERROR(VLOOKUP(ROW(计算明细0!A31),计算明细0!A:J,5,0),"")</f>
        <v/>
      </c>
      <c r="E35" s="10" t="str">
        <f>IFERROR(VLOOKUP(ROW(计算明细0!A31),计算明细0!A:J,6,0),"")</f>
        <v/>
      </c>
      <c r="F35" s="11" t="str">
        <f>IFERROR(VLOOKUP(ROW(计算明细0!A31),计算明细0!A:J,7,0),"")</f>
        <v/>
      </c>
      <c r="G35" s="12" t="str">
        <f>IFERROR(VLOOKUP(ROW(计算明细0!A31),计算明细0!A:J,10,0),"")</f>
        <v/>
      </c>
    </row>
    <row r="36" spans="2:7" x14ac:dyDescent="0.15">
      <c r="B36" s="9" t="str">
        <f>IFERROR(VLOOKUP(ROW(计算明细0!A32),计算明细0!A:J,3,0),"")</f>
        <v/>
      </c>
      <c r="C36" s="9" t="str">
        <f>IFERROR(VLOOKUP(ROW(计算明细0!A32),计算明细0!A:J,4,0),"")</f>
        <v/>
      </c>
      <c r="D36" s="8" t="str">
        <f>IFERROR(VLOOKUP(ROW(计算明细0!A32),计算明细0!A:J,5,0),"")</f>
        <v/>
      </c>
      <c r="E36" s="10" t="str">
        <f>IFERROR(VLOOKUP(ROW(计算明细0!A32),计算明细0!A:J,6,0),"")</f>
        <v/>
      </c>
      <c r="F36" s="11" t="str">
        <f>IFERROR(VLOOKUP(ROW(计算明细0!A32),计算明细0!A:J,7,0),"")</f>
        <v/>
      </c>
      <c r="G36" s="12" t="str">
        <f>IFERROR(VLOOKUP(ROW(计算明细0!A32),计算明细0!A:J,10,0),"")</f>
        <v/>
      </c>
    </row>
    <row r="37" spans="2:7" x14ac:dyDescent="0.15">
      <c r="B37" s="9" t="str">
        <f>IFERROR(VLOOKUP(ROW(计算明细0!A33),计算明细0!A:J,3,0),"")</f>
        <v/>
      </c>
      <c r="C37" s="9" t="str">
        <f>IFERROR(VLOOKUP(ROW(计算明细0!A33),计算明细0!A:J,4,0),"")</f>
        <v/>
      </c>
      <c r="D37" s="8" t="str">
        <f>IFERROR(VLOOKUP(ROW(计算明细0!A33),计算明细0!A:J,5,0),"")</f>
        <v/>
      </c>
      <c r="E37" s="10" t="str">
        <f>IFERROR(VLOOKUP(ROW(计算明细0!A33),计算明细0!A:J,6,0),"")</f>
        <v/>
      </c>
      <c r="F37" s="11" t="str">
        <f>IFERROR(VLOOKUP(ROW(计算明细0!A33),计算明细0!A:J,7,0),"")</f>
        <v/>
      </c>
      <c r="G37" s="12" t="str">
        <f>IFERROR(VLOOKUP(ROW(计算明细0!A33),计算明细0!A:J,10,0),"")</f>
        <v/>
      </c>
    </row>
    <row r="38" spans="2:7" x14ac:dyDescent="0.15">
      <c r="B38" s="9" t="str">
        <f>IFERROR(VLOOKUP(ROW(计算明细0!A34),计算明细0!A:J,3,0),"")</f>
        <v/>
      </c>
      <c r="C38" s="9" t="str">
        <f>IFERROR(VLOOKUP(ROW(计算明细0!A34),计算明细0!A:J,4,0),"")</f>
        <v/>
      </c>
      <c r="D38" s="8" t="str">
        <f>IFERROR(VLOOKUP(ROW(计算明细0!A34),计算明细0!A:J,5,0),"")</f>
        <v/>
      </c>
      <c r="E38" s="10" t="str">
        <f>IFERROR(VLOOKUP(ROW(计算明细0!A34),计算明细0!A:J,6,0),"")</f>
        <v/>
      </c>
      <c r="F38" s="11" t="str">
        <f>IFERROR(VLOOKUP(ROW(计算明细0!A34),计算明细0!A:J,7,0),"")</f>
        <v/>
      </c>
      <c r="G38" s="12" t="str">
        <f>IFERROR(VLOOKUP(ROW(计算明细0!A34),计算明细0!A:J,10,0),"")</f>
        <v/>
      </c>
    </row>
    <row r="39" spans="2:7" x14ac:dyDescent="0.15">
      <c r="B39" s="9" t="str">
        <f>IFERROR(VLOOKUP(ROW(计算明细0!A35),计算明细0!A:J,3,0),"")</f>
        <v/>
      </c>
      <c r="C39" s="9" t="str">
        <f>IFERROR(VLOOKUP(ROW(计算明细0!A35),计算明细0!A:J,4,0),"")</f>
        <v/>
      </c>
      <c r="D39" s="8" t="str">
        <f>IFERROR(VLOOKUP(ROW(计算明细0!A35),计算明细0!A:J,5,0),"")</f>
        <v/>
      </c>
      <c r="E39" s="10" t="str">
        <f>IFERROR(VLOOKUP(ROW(计算明细0!A35),计算明细0!A:J,6,0),"")</f>
        <v/>
      </c>
      <c r="F39" s="11" t="str">
        <f>IFERROR(VLOOKUP(ROW(计算明细0!A35),计算明细0!A:J,7,0),"")</f>
        <v/>
      </c>
      <c r="G39" s="12" t="str">
        <f>IFERROR(VLOOKUP(ROW(计算明细0!A35),计算明细0!A:J,10,0),"")</f>
        <v/>
      </c>
    </row>
    <row r="40" spans="2:7" x14ac:dyDescent="0.15">
      <c r="B40" s="9" t="str">
        <f>IFERROR(VLOOKUP(ROW(计算明细0!A36),计算明细0!A:J,3,0),"")</f>
        <v/>
      </c>
      <c r="C40" s="9" t="str">
        <f>IFERROR(VLOOKUP(ROW(计算明细0!A36),计算明细0!A:J,4,0),"")</f>
        <v/>
      </c>
      <c r="D40" s="8" t="str">
        <f>IFERROR(VLOOKUP(ROW(计算明细0!A36),计算明细0!A:J,5,0),"")</f>
        <v/>
      </c>
      <c r="E40" s="10" t="str">
        <f>IFERROR(VLOOKUP(ROW(计算明细0!A36),计算明细0!A:J,6,0),"")</f>
        <v/>
      </c>
      <c r="F40" s="11" t="str">
        <f>IFERROR(VLOOKUP(ROW(计算明细0!A36),计算明细0!A:J,7,0),"")</f>
        <v/>
      </c>
      <c r="G40" s="12" t="str">
        <f>IFERROR(VLOOKUP(ROW(计算明细0!A36),计算明细0!A:J,10,0),"")</f>
        <v/>
      </c>
    </row>
    <row r="41" spans="2:7" x14ac:dyDescent="0.15">
      <c r="B41" s="9" t="str">
        <f>IFERROR(VLOOKUP(ROW(计算明细0!A37),计算明细0!A:J,3,0),"")</f>
        <v/>
      </c>
      <c r="C41" s="9" t="str">
        <f>IFERROR(VLOOKUP(ROW(计算明细0!A37),计算明细0!A:J,4,0),"")</f>
        <v/>
      </c>
      <c r="D41" s="8" t="str">
        <f>IFERROR(VLOOKUP(ROW(计算明细0!A37),计算明细0!A:J,5,0),"")</f>
        <v/>
      </c>
      <c r="E41" s="10" t="str">
        <f>IFERROR(VLOOKUP(ROW(计算明细0!A37),计算明细0!A:J,6,0),"")</f>
        <v/>
      </c>
      <c r="F41" s="11" t="str">
        <f>IFERROR(VLOOKUP(ROW(计算明细0!A37),计算明细0!A:J,7,0),"")</f>
        <v/>
      </c>
      <c r="G41" s="12" t="str">
        <f>IFERROR(VLOOKUP(ROW(计算明细0!A37),计算明细0!A:J,10,0),"")</f>
        <v/>
      </c>
    </row>
    <row r="42" spans="2:7" x14ac:dyDescent="0.15">
      <c r="B42" s="9" t="str">
        <f>IFERROR(VLOOKUP(ROW(计算明细0!A38),计算明细0!A:J,3,0),"")</f>
        <v/>
      </c>
      <c r="C42" s="9" t="str">
        <f>IFERROR(VLOOKUP(ROW(计算明细0!A38),计算明细0!A:J,4,0),"")</f>
        <v/>
      </c>
      <c r="D42" s="8" t="str">
        <f>IFERROR(VLOOKUP(ROW(计算明细0!A38),计算明细0!A:J,5,0),"")</f>
        <v/>
      </c>
      <c r="E42" s="10" t="str">
        <f>IFERROR(VLOOKUP(ROW(计算明细0!A38),计算明细0!A:J,6,0),"")</f>
        <v/>
      </c>
      <c r="F42" s="11" t="str">
        <f>IFERROR(VLOOKUP(ROW(计算明细0!A38),计算明细0!A:J,7,0),"")</f>
        <v/>
      </c>
      <c r="G42" s="12" t="str">
        <f>IFERROR(VLOOKUP(ROW(计算明细0!A38),计算明细0!A:J,10,0),"")</f>
        <v/>
      </c>
    </row>
    <row r="43" spans="2:7" x14ac:dyDescent="0.15">
      <c r="B43" s="9" t="str">
        <f>IFERROR(VLOOKUP(ROW(计算明细0!A39),计算明细0!A:J,3,0),"")</f>
        <v/>
      </c>
      <c r="C43" s="9" t="str">
        <f>IFERROR(VLOOKUP(ROW(计算明细0!A39),计算明细0!A:J,4,0),"")</f>
        <v/>
      </c>
      <c r="D43" s="8" t="str">
        <f>IFERROR(VLOOKUP(ROW(计算明细0!A39),计算明细0!A:J,5,0),"")</f>
        <v/>
      </c>
      <c r="E43" s="10" t="str">
        <f>IFERROR(VLOOKUP(ROW(计算明细0!A39),计算明细0!A:J,6,0),"")</f>
        <v/>
      </c>
      <c r="F43" s="11" t="str">
        <f>IFERROR(VLOOKUP(ROW(计算明细0!A39),计算明细0!A:J,7,0),"")</f>
        <v/>
      </c>
      <c r="G43" s="12" t="str">
        <f>IFERROR(VLOOKUP(ROW(计算明细0!A39),计算明细0!A:J,10,0),"")</f>
        <v/>
      </c>
    </row>
    <row r="44" spans="2:7" x14ac:dyDescent="0.15">
      <c r="B44" s="9" t="str">
        <f>IFERROR(VLOOKUP(ROW(计算明细0!A40),计算明细0!A:J,3,0),"")</f>
        <v/>
      </c>
      <c r="C44" s="9" t="str">
        <f>IFERROR(VLOOKUP(ROW(计算明细0!A40),计算明细0!A:J,4,0),"")</f>
        <v/>
      </c>
      <c r="D44" s="8" t="str">
        <f>IFERROR(VLOOKUP(ROW(计算明细0!A40),计算明细0!A:J,5,0),"")</f>
        <v/>
      </c>
      <c r="E44" s="10" t="str">
        <f>IFERROR(VLOOKUP(ROW(计算明细0!A40),计算明细0!A:J,6,0),"")</f>
        <v/>
      </c>
      <c r="F44" s="11" t="str">
        <f>IFERROR(VLOOKUP(ROW(计算明细0!A40),计算明细0!A:J,7,0),"")</f>
        <v/>
      </c>
      <c r="G44" s="12" t="str">
        <f>IFERROR(VLOOKUP(ROW(计算明细0!A40),计算明细0!A:J,10,0),"")</f>
        <v/>
      </c>
    </row>
    <row r="45" spans="2:7" x14ac:dyDescent="0.15">
      <c r="B45" s="9" t="str">
        <f>IFERROR(VLOOKUP(ROW(计算明细0!A41),计算明细0!A:J,3,0),"")</f>
        <v/>
      </c>
      <c r="C45" s="9" t="str">
        <f>IFERROR(VLOOKUP(ROW(计算明细0!A41),计算明细0!A:J,4,0),"")</f>
        <v/>
      </c>
      <c r="D45" s="8" t="str">
        <f>IFERROR(VLOOKUP(ROW(计算明细0!A41),计算明细0!A:J,5,0),"")</f>
        <v/>
      </c>
      <c r="E45" s="10" t="str">
        <f>IFERROR(VLOOKUP(ROW(计算明细0!A41),计算明细0!A:J,6,0),"")</f>
        <v/>
      </c>
      <c r="F45" s="11" t="str">
        <f>IFERROR(VLOOKUP(ROW(计算明细0!A41),计算明细0!A:J,7,0),"")</f>
        <v/>
      </c>
      <c r="G45" s="12" t="str">
        <f>IFERROR(VLOOKUP(ROW(计算明细0!A41),计算明细0!A:J,10,0),"")</f>
        <v/>
      </c>
    </row>
    <row r="46" spans="2:7" x14ac:dyDescent="0.15">
      <c r="B46" s="9" t="str">
        <f>IFERROR(VLOOKUP(ROW(计算明细0!A42),计算明细0!A:J,3,0),"")</f>
        <v/>
      </c>
      <c r="C46" s="9" t="str">
        <f>IFERROR(VLOOKUP(ROW(计算明细0!A42),计算明细0!A:J,4,0),"")</f>
        <v/>
      </c>
      <c r="D46" s="8" t="str">
        <f>IFERROR(VLOOKUP(ROW(计算明细0!A42),计算明细0!A:J,5,0),"")</f>
        <v/>
      </c>
      <c r="E46" s="10" t="str">
        <f>IFERROR(VLOOKUP(ROW(计算明细0!A42),计算明细0!A:J,6,0),"")</f>
        <v/>
      </c>
      <c r="F46" s="11" t="str">
        <f>IFERROR(VLOOKUP(ROW(计算明细0!A42),计算明细0!A:J,7,0),"")</f>
        <v/>
      </c>
      <c r="G46" s="12" t="str">
        <f>IFERROR(VLOOKUP(ROW(计算明细0!A42),计算明细0!A:J,10,0),"")</f>
        <v/>
      </c>
    </row>
    <row r="47" spans="2:7" x14ac:dyDescent="0.15">
      <c r="B47" s="9" t="str">
        <f>IFERROR(VLOOKUP(ROW(计算明细0!A43),计算明细0!A:J,3,0),"")</f>
        <v/>
      </c>
      <c r="C47" s="9" t="str">
        <f>IFERROR(VLOOKUP(ROW(计算明细0!A43),计算明细0!A:J,4,0),"")</f>
        <v/>
      </c>
      <c r="D47" s="8" t="str">
        <f>IFERROR(VLOOKUP(ROW(计算明细0!A43),计算明细0!A:J,5,0),"")</f>
        <v/>
      </c>
      <c r="E47" s="10" t="str">
        <f>IFERROR(VLOOKUP(ROW(计算明细0!A43),计算明细0!A:J,6,0),"")</f>
        <v/>
      </c>
      <c r="F47" s="11" t="str">
        <f>IFERROR(VLOOKUP(ROW(计算明细0!A43),计算明细0!A:J,7,0),"")</f>
        <v/>
      </c>
      <c r="G47" s="12" t="str">
        <f>IFERROR(VLOOKUP(ROW(计算明细0!A43),计算明细0!A:J,10,0),"")</f>
        <v/>
      </c>
    </row>
    <row r="48" spans="2:7" x14ac:dyDescent="0.15">
      <c r="B48" s="9" t="str">
        <f>IFERROR(VLOOKUP(ROW(计算明细0!A44),计算明细0!A:J,3,0),"")</f>
        <v/>
      </c>
      <c r="C48" s="9" t="str">
        <f>IFERROR(VLOOKUP(ROW(计算明细0!A44),计算明细0!A:J,4,0),"")</f>
        <v/>
      </c>
      <c r="D48" s="8" t="str">
        <f>IFERROR(VLOOKUP(ROW(计算明细0!A44),计算明细0!A:J,5,0),"")</f>
        <v/>
      </c>
      <c r="E48" s="10" t="str">
        <f>IFERROR(VLOOKUP(ROW(计算明细0!A44),计算明细0!A:J,6,0),"")</f>
        <v/>
      </c>
      <c r="F48" s="11" t="str">
        <f>IFERROR(VLOOKUP(ROW(计算明细0!A44),计算明细0!A:J,7,0),"")</f>
        <v/>
      </c>
      <c r="G48" s="12" t="str">
        <f>IFERROR(VLOOKUP(ROW(计算明细0!A44),计算明细0!A:J,10,0),"")</f>
        <v/>
      </c>
    </row>
  </sheetData>
  <sheetProtection algorithmName="SHA-512" hashValue="F80cMjZ2hby2+tuu2P0CAWuYBE2tNmNGyeJ9TBvjkY3fw7nST3oNk5nVMrSaQEJColLlc9PgEYPZKww62naXwA==" saltValue="llX4yjkSY+DvBxGPWO++mg==" spinCount="100000" sheet="1" objects="1"/>
  <mergeCells count="3">
    <mergeCell ref="B1:G1"/>
    <mergeCell ref="C2:D2"/>
    <mergeCell ref="E2:F2"/>
  </mergeCells>
  <phoneticPr fontId="26" type="noConversion"/>
  <conditionalFormatting sqref="B5:G49">
    <cfRule type="expression" dxfId="0" priority="1">
      <formula>$B5&lt;&gt;""</formula>
    </cfRule>
  </conditionalFormatting>
  <printOptions horizontalCentered="1"/>
  <pageMargins left="0.39370078740157499" right="0.39370078740157499" top="0.74803149606299202" bottom="0.74803149606299202" header="0.31496062992126" footer="0.31496062992126"/>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37"/>
  <sheetViews>
    <sheetView workbookViewId="0">
      <selection activeCell="G16" sqref="G16"/>
    </sheetView>
  </sheetViews>
  <sheetFormatPr defaultColWidth="9" defaultRowHeight="13.5" x14ac:dyDescent="0.15"/>
  <cols>
    <col min="1" max="2" width="11.625" style="1" customWidth="1"/>
    <col min="4" max="4" width="10.5" customWidth="1"/>
    <col min="6" max="6" width="11.25" customWidth="1"/>
    <col min="7" max="7" width="10.75" customWidth="1"/>
    <col min="8" max="8" width="15.25" style="1" customWidth="1"/>
    <col min="9" max="9" width="12.25" style="1" customWidth="1"/>
    <col min="10" max="10" width="15.875" customWidth="1"/>
    <col min="11" max="11" width="12.375" style="1" customWidth="1"/>
    <col min="15" max="15" width="11.5" customWidth="1"/>
  </cols>
  <sheetData>
    <row r="1" spans="1:16" x14ac:dyDescent="0.15">
      <c r="A1" s="2" t="s">
        <v>24</v>
      </c>
      <c r="B1" s="3">
        <f>计算器!B2</f>
        <v>36586</v>
      </c>
      <c r="C1" s="2" t="s">
        <v>25</v>
      </c>
      <c r="D1" s="3">
        <f>计算器!B4</f>
        <v>45664</v>
      </c>
      <c r="E1" s="2" t="s">
        <v>26</v>
      </c>
      <c r="F1" s="4">
        <f>计算器!B6</f>
        <v>1000000</v>
      </c>
      <c r="H1" s="5">
        <f>SUM(O:O)</f>
        <v>2513177.8082191781</v>
      </c>
      <c r="I1" s="5">
        <f>H1-计算器!D8</f>
        <v>0</v>
      </c>
    </row>
    <row r="2" spans="1:16" x14ac:dyDescent="0.15">
      <c r="A2" s="1" t="s">
        <v>27</v>
      </c>
      <c r="C2" t="s">
        <v>28</v>
      </c>
      <c r="D2" t="s">
        <v>29</v>
      </c>
      <c r="E2" t="s">
        <v>30</v>
      </c>
      <c r="F2" t="s">
        <v>31</v>
      </c>
      <c r="G2" t="s">
        <v>32</v>
      </c>
      <c r="M2" t="s">
        <v>33</v>
      </c>
      <c r="P2" t="s">
        <v>22</v>
      </c>
    </row>
    <row r="3" spans="1:16" x14ac:dyDescent="0.15">
      <c r="A3" s="1">
        <v>33349</v>
      </c>
      <c r="B3" s="1">
        <v>34104</v>
      </c>
      <c r="C3">
        <v>8.1</v>
      </c>
      <c r="D3">
        <v>8.64</v>
      </c>
      <c r="E3">
        <v>9</v>
      </c>
      <c r="F3">
        <v>9.5399999999999991</v>
      </c>
      <c r="G3">
        <v>9.7200000000000006</v>
      </c>
      <c r="H3" s="1">
        <f>计算器!B2</f>
        <v>36586</v>
      </c>
      <c r="I3" s="1">
        <f>计算器!B4</f>
        <v>45664</v>
      </c>
      <c r="J3" s="1">
        <f t="shared" ref="J3:J37" si="0">IF(AND(H3&gt;=A3,H3&lt;B3),H3,IF(H3&gt;B3,0,IF(I3&gt;A3,A3,0)))</f>
        <v>0</v>
      </c>
      <c r="K3" s="1">
        <f>IF(AND(I3&gt;A3,I3&lt;=B3),I3,IF(H3&gt;B3,0,IF(I3&gt;A3,B3,0)))</f>
        <v>0</v>
      </c>
      <c r="L3">
        <f>K3-J3</f>
        <v>0</v>
      </c>
      <c r="M3">
        <f>IF((I3-H3)/365&gt;5,G3,IF((I3-H3)/365&gt;3,F3,IF((I3-H3)/365&gt;1,E3,IF((I3-H3)/31&gt;6,D3,C3))))</f>
        <v>9.7200000000000006</v>
      </c>
      <c r="N3">
        <f>计算器!B6</f>
        <v>1000000</v>
      </c>
      <c r="O3">
        <f>2*N3*L3*M3/36500</f>
        <v>0</v>
      </c>
      <c r="P3">
        <f>M3/36500</f>
        <v>2.6630136986301373E-4</v>
      </c>
    </row>
    <row r="4" spans="1:16" x14ac:dyDescent="0.15">
      <c r="A4" s="1">
        <v>34104</v>
      </c>
      <c r="B4" s="1">
        <v>34161</v>
      </c>
      <c r="C4">
        <v>8.82</v>
      </c>
      <c r="D4">
        <v>9.36</v>
      </c>
      <c r="E4">
        <v>10.8</v>
      </c>
      <c r="F4">
        <v>12.06</v>
      </c>
      <c r="G4">
        <v>12.24</v>
      </c>
      <c r="H4" s="1">
        <f>计算器!B2</f>
        <v>36586</v>
      </c>
      <c r="I4" s="1">
        <f>计算器!B4</f>
        <v>45664</v>
      </c>
      <c r="J4" s="1">
        <f t="shared" si="0"/>
        <v>0</v>
      </c>
      <c r="K4" s="1">
        <f t="shared" ref="K4:K37" si="1">IF(AND(I4&gt;A4,I4&lt;=B4),I4,IF(H4&gt;B4,0,IF(I4&gt;A4,B4,0)))</f>
        <v>0</v>
      </c>
      <c r="L4">
        <f t="shared" ref="L4:L37" si="2">K4-J4</f>
        <v>0</v>
      </c>
      <c r="M4">
        <f t="shared" ref="M4:M36" si="3">IF((I4-H4)/365&gt;5,G4,IF((I4-H4)/365&gt;3,F4,IF((I4-H4)/365&gt;1,E4,IF((I4-H4)/31&gt;6,D4,C4))))</f>
        <v>12.24</v>
      </c>
      <c r="N4">
        <f>计算器!B6</f>
        <v>1000000</v>
      </c>
      <c r="O4">
        <f t="shared" ref="O4:O36" si="4">2*N4*L4*M4/36500</f>
        <v>0</v>
      </c>
      <c r="P4">
        <f t="shared" ref="P4:P36" si="5">M4/36500</f>
        <v>3.3534246575342468E-4</v>
      </c>
    </row>
    <row r="5" spans="1:16" x14ac:dyDescent="0.15">
      <c r="A5" s="1">
        <v>34161</v>
      </c>
      <c r="B5" s="1">
        <v>34700</v>
      </c>
      <c r="C5">
        <v>9</v>
      </c>
      <c r="D5">
        <v>10.98</v>
      </c>
      <c r="E5">
        <v>12.24</v>
      </c>
      <c r="F5">
        <v>13.86</v>
      </c>
      <c r="G5">
        <v>14.04</v>
      </c>
      <c r="H5" s="1">
        <f>计算器!B2</f>
        <v>36586</v>
      </c>
      <c r="I5" s="1">
        <f>计算器!B4</f>
        <v>45664</v>
      </c>
      <c r="J5" s="1">
        <f t="shared" si="0"/>
        <v>0</v>
      </c>
      <c r="K5" s="1">
        <f t="shared" si="1"/>
        <v>0</v>
      </c>
      <c r="L5">
        <f t="shared" si="2"/>
        <v>0</v>
      </c>
      <c r="M5">
        <f t="shared" si="3"/>
        <v>14.04</v>
      </c>
      <c r="N5">
        <f>计算器!B6</f>
        <v>1000000</v>
      </c>
      <c r="O5">
        <f t="shared" si="4"/>
        <v>0</v>
      </c>
      <c r="P5">
        <f t="shared" si="5"/>
        <v>3.8465753424657531E-4</v>
      </c>
    </row>
    <row r="6" spans="1:16" x14ac:dyDescent="0.15">
      <c r="A6" s="1">
        <v>34700</v>
      </c>
      <c r="B6" s="1">
        <v>34881</v>
      </c>
      <c r="C6">
        <v>9</v>
      </c>
      <c r="D6">
        <v>10.98</v>
      </c>
      <c r="E6">
        <v>12.96</v>
      </c>
      <c r="F6">
        <v>14.58</v>
      </c>
      <c r="G6">
        <v>14.76</v>
      </c>
      <c r="H6" s="1">
        <f>计算器!B2</f>
        <v>36586</v>
      </c>
      <c r="I6" s="1">
        <f>计算器!B4</f>
        <v>45664</v>
      </c>
      <c r="J6" s="1">
        <f t="shared" si="0"/>
        <v>0</v>
      </c>
      <c r="K6" s="1">
        <f t="shared" si="1"/>
        <v>0</v>
      </c>
      <c r="L6">
        <f t="shared" si="2"/>
        <v>0</v>
      </c>
      <c r="M6">
        <f t="shared" si="3"/>
        <v>14.76</v>
      </c>
      <c r="N6">
        <f>计算器!B6</f>
        <v>1000000</v>
      </c>
      <c r="O6">
        <f t="shared" si="4"/>
        <v>0</v>
      </c>
      <c r="P6">
        <f t="shared" si="5"/>
        <v>4.0438356164383563E-4</v>
      </c>
    </row>
    <row r="7" spans="1:16" x14ac:dyDescent="0.15">
      <c r="A7" s="1">
        <v>34881</v>
      </c>
      <c r="B7" s="1">
        <v>35186</v>
      </c>
      <c r="C7">
        <v>10.08</v>
      </c>
      <c r="D7">
        <v>12.06</v>
      </c>
      <c r="E7">
        <v>13.5</v>
      </c>
      <c r="F7">
        <v>15.12</v>
      </c>
      <c r="G7">
        <v>15.3</v>
      </c>
      <c r="H7" s="1">
        <f>计算器!B2</f>
        <v>36586</v>
      </c>
      <c r="I7" s="1">
        <f>计算器!B4</f>
        <v>45664</v>
      </c>
      <c r="J7" s="1">
        <f t="shared" si="0"/>
        <v>0</v>
      </c>
      <c r="K7" s="1">
        <f t="shared" si="1"/>
        <v>0</v>
      </c>
      <c r="L7">
        <f t="shared" si="2"/>
        <v>0</v>
      </c>
      <c r="M7">
        <f t="shared" si="3"/>
        <v>15.3</v>
      </c>
      <c r="N7">
        <f>计算器!B6</f>
        <v>1000000</v>
      </c>
      <c r="O7">
        <f t="shared" si="4"/>
        <v>0</v>
      </c>
      <c r="P7">
        <f t="shared" si="5"/>
        <v>4.1917808219178086E-4</v>
      </c>
    </row>
    <row r="8" spans="1:16" x14ac:dyDescent="0.15">
      <c r="A8" s="1">
        <v>35186</v>
      </c>
      <c r="B8" s="1">
        <v>35300</v>
      </c>
      <c r="C8">
        <v>9.7200000000000006</v>
      </c>
      <c r="D8">
        <v>10.98</v>
      </c>
      <c r="E8">
        <v>13.14</v>
      </c>
      <c r="F8">
        <v>14.94</v>
      </c>
      <c r="G8">
        <v>15.12</v>
      </c>
      <c r="H8" s="1">
        <f>计算器!B2</f>
        <v>36586</v>
      </c>
      <c r="I8" s="1">
        <f>计算器!B4</f>
        <v>45664</v>
      </c>
      <c r="J8" s="1">
        <f t="shared" si="0"/>
        <v>0</v>
      </c>
      <c r="K8" s="1">
        <f t="shared" si="1"/>
        <v>0</v>
      </c>
      <c r="L8">
        <f t="shared" si="2"/>
        <v>0</v>
      </c>
      <c r="M8">
        <f t="shared" si="3"/>
        <v>15.12</v>
      </c>
      <c r="N8">
        <f>计算器!B6</f>
        <v>1000000</v>
      </c>
      <c r="O8">
        <f t="shared" si="4"/>
        <v>0</v>
      </c>
      <c r="P8">
        <f t="shared" si="5"/>
        <v>4.1424657534246573E-4</v>
      </c>
    </row>
    <row r="9" spans="1:16" x14ac:dyDescent="0.15">
      <c r="A9" s="1">
        <v>35300</v>
      </c>
      <c r="B9" s="1">
        <v>35726</v>
      </c>
      <c r="C9">
        <v>9.18</v>
      </c>
      <c r="D9">
        <v>10.08</v>
      </c>
      <c r="E9">
        <v>10.98</v>
      </c>
      <c r="F9">
        <v>11.7</v>
      </c>
      <c r="G9">
        <v>12.42</v>
      </c>
      <c r="H9" s="1">
        <f>计算器!B2</f>
        <v>36586</v>
      </c>
      <c r="I9" s="1">
        <f>计算器!B4</f>
        <v>45664</v>
      </c>
      <c r="J9" s="1">
        <f t="shared" si="0"/>
        <v>0</v>
      </c>
      <c r="K9" s="1">
        <f t="shared" si="1"/>
        <v>0</v>
      </c>
      <c r="L9">
        <f t="shared" si="2"/>
        <v>0</v>
      </c>
      <c r="M9">
        <f t="shared" si="3"/>
        <v>12.42</v>
      </c>
      <c r="N9">
        <f>计算器!B6</f>
        <v>1000000</v>
      </c>
      <c r="O9">
        <f t="shared" si="4"/>
        <v>0</v>
      </c>
      <c r="P9">
        <f t="shared" si="5"/>
        <v>3.4027397260273971E-4</v>
      </c>
    </row>
    <row r="10" spans="1:16" x14ac:dyDescent="0.15">
      <c r="A10" s="1">
        <v>35726</v>
      </c>
      <c r="B10" s="1">
        <v>35879</v>
      </c>
      <c r="C10">
        <v>7.65</v>
      </c>
      <c r="D10">
        <v>8.64</v>
      </c>
      <c r="E10">
        <v>9.36</v>
      </c>
      <c r="F10">
        <v>9.9</v>
      </c>
      <c r="G10">
        <v>10.53</v>
      </c>
      <c r="H10" s="1">
        <f>计算器!B2</f>
        <v>36586</v>
      </c>
      <c r="I10" s="1">
        <f>计算器!B4</f>
        <v>45664</v>
      </c>
      <c r="J10" s="1">
        <f t="shared" si="0"/>
        <v>0</v>
      </c>
      <c r="K10" s="1">
        <f t="shared" si="1"/>
        <v>0</v>
      </c>
      <c r="L10">
        <f t="shared" si="2"/>
        <v>0</v>
      </c>
      <c r="M10">
        <f t="shared" si="3"/>
        <v>10.53</v>
      </c>
      <c r="N10">
        <f>计算器!B6</f>
        <v>1000000</v>
      </c>
      <c r="O10">
        <f t="shared" si="4"/>
        <v>0</v>
      </c>
      <c r="P10">
        <f t="shared" si="5"/>
        <v>2.8849315068493151E-4</v>
      </c>
    </row>
    <row r="11" spans="1:16" x14ac:dyDescent="0.15">
      <c r="A11" s="1">
        <v>35879</v>
      </c>
      <c r="B11" s="1">
        <v>35977</v>
      </c>
      <c r="C11">
        <v>7.02</v>
      </c>
      <c r="D11">
        <v>7.92</v>
      </c>
      <c r="E11">
        <v>9</v>
      </c>
      <c r="F11">
        <v>9.7200000000000006</v>
      </c>
      <c r="G11">
        <v>10.35</v>
      </c>
      <c r="H11" s="1">
        <f>计算器!B2</f>
        <v>36586</v>
      </c>
      <c r="I11" s="1">
        <f>计算器!B4</f>
        <v>45664</v>
      </c>
      <c r="J11" s="1">
        <f t="shared" si="0"/>
        <v>0</v>
      </c>
      <c r="K11" s="1">
        <f t="shared" si="1"/>
        <v>0</v>
      </c>
      <c r="L11">
        <f t="shared" si="2"/>
        <v>0</v>
      </c>
      <c r="M11">
        <f t="shared" si="3"/>
        <v>10.35</v>
      </c>
      <c r="N11">
        <f>计算器!B6</f>
        <v>1000000</v>
      </c>
      <c r="O11">
        <f t="shared" si="4"/>
        <v>0</v>
      </c>
      <c r="P11">
        <f t="shared" si="5"/>
        <v>2.8356164383561643E-4</v>
      </c>
    </row>
    <row r="12" spans="1:16" x14ac:dyDescent="0.15">
      <c r="A12" s="1">
        <v>35977</v>
      </c>
      <c r="B12" s="1">
        <v>36136</v>
      </c>
      <c r="C12">
        <v>6.57</v>
      </c>
      <c r="D12">
        <v>6.93</v>
      </c>
      <c r="E12">
        <v>7.11</v>
      </c>
      <c r="F12">
        <v>7.65</v>
      </c>
      <c r="G12">
        <v>8.01</v>
      </c>
      <c r="H12" s="1">
        <f>计算器!B2</f>
        <v>36586</v>
      </c>
      <c r="I12" s="1">
        <f>计算器!B4</f>
        <v>45664</v>
      </c>
      <c r="J12" s="1">
        <f t="shared" si="0"/>
        <v>0</v>
      </c>
      <c r="K12" s="1">
        <f t="shared" si="1"/>
        <v>0</v>
      </c>
      <c r="L12">
        <f t="shared" si="2"/>
        <v>0</v>
      </c>
      <c r="M12">
        <f t="shared" si="3"/>
        <v>8.01</v>
      </c>
      <c r="N12">
        <f>计算器!B6</f>
        <v>1000000</v>
      </c>
      <c r="O12">
        <f t="shared" si="4"/>
        <v>0</v>
      </c>
      <c r="P12">
        <f t="shared" si="5"/>
        <v>2.1945205479452054E-4</v>
      </c>
    </row>
    <row r="13" spans="1:16" x14ac:dyDescent="0.15">
      <c r="A13" s="1">
        <v>36136</v>
      </c>
      <c r="B13" s="1">
        <v>36321</v>
      </c>
      <c r="C13">
        <v>6.12</v>
      </c>
      <c r="D13">
        <v>6.39</v>
      </c>
      <c r="E13">
        <v>6.66</v>
      </c>
      <c r="F13">
        <v>7.2</v>
      </c>
      <c r="G13">
        <v>7.56</v>
      </c>
      <c r="H13" s="1">
        <f>计算器!B2</f>
        <v>36586</v>
      </c>
      <c r="I13" s="1">
        <f>计算器!B4</f>
        <v>45664</v>
      </c>
      <c r="J13" s="1">
        <f t="shared" si="0"/>
        <v>0</v>
      </c>
      <c r="K13" s="1">
        <f t="shared" si="1"/>
        <v>0</v>
      </c>
      <c r="L13">
        <f t="shared" si="2"/>
        <v>0</v>
      </c>
      <c r="M13">
        <f t="shared" si="3"/>
        <v>7.56</v>
      </c>
      <c r="N13">
        <f>计算器!B6</f>
        <v>1000000</v>
      </c>
      <c r="O13">
        <f t="shared" si="4"/>
        <v>0</v>
      </c>
      <c r="P13">
        <f t="shared" si="5"/>
        <v>2.0712328767123287E-4</v>
      </c>
    </row>
    <row r="14" spans="1:16" x14ac:dyDescent="0.15">
      <c r="A14" s="1">
        <v>36321</v>
      </c>
      <c r="B14" s="1">
        <v>37308</v>
      </c>
      <c r="C14">
        <v>5.58</v>
      </c>
      <c r="D14">
        <v>5.85</v>
      </c>
      <c r="E14">
        <v>5.94</v>
      </c>
      <c r="F14">
        <v>6.03</v>
      </c>
      <c r="G14">
        <v>6.21</v>
      </c>
      <c r="H14" s="1">
        <f>计算器!B2</f>
        <v>36586</v>
      </c>
      <c r="I14" s="1">
        <f>计算器!B4</f>
        <v>45664</v>
      </c>
      <c r="J14" s="1">
        <f t="shared" si="0"/>
        <v>36586</v>
      </c>
      <c r="K14" s="1">
        <f t="shared" si="1"/>
        <v>37308</v>
      </c>
      <c r="L14">
        <f t="shared" si="2"/>
        <v>722</v>
      </c>
      <c r="M14">
        <f t="shared" si="3"/>
        <v>6.21</v>
      </c>
      <c r="N14">
        <f>计算器!B6</f>
        <v>1000000</v>
      </c>
      <c r="O14">
        <f t="shared" si="4"/>
        <v>245677.80821917808</v>
      </c>
      <c r="P14">
        <f t="shared" si="5"/>
        <v>1.7013698630136985E-4</v>
      </c>
    </row>
    <row r="15" spans="1:16" x14ac:dyDescent="0.15">
      <c r="A15" s="1">
        <v>37308</v>
      </c>
      <c r="B15" s="1">
        <v>38289</v>
      </c>
      <c r="C15">
        <v>5.04</v>
      </c>
      <c r="D15">
        <v>5.31</v>
      </c>
      <c r="E15">
        <v>5.49</v>
      </c>
      <c r="F15">
        <v>5.58</v>
      </c>
      <c r="G15">
        <v>5.76</v>
      </c>
      <c r="H15" s="1">
        <f>计算器!B2</f>
        <v>36586</v>
      </c>
      <c r="I15" s="1">
        <f>计算器!B4</f>
        <v>45664</v>
      </c>
      <c r="J15" s="1">
        <f t="shared" si="0"/>
        <v>37308</v>
      </c>
      <c r="K15" s="1">
        <f t="shared" si="1"/>
        <v>38289</v>
      </c>
      <c r="L15">
        <f t="shared" si="2"/>
        <v>981</v>
      </c>
      <c r="M15">
        <f t="shared" si="3"/>
        <v>5.76</v>
      </c>
      <c r="N15">
        <f>计算器!B6</f>
        <v>1000000</v>
      </c>
      <c r="O15">
        <f t="shared" si="4"/>
        <v>309619.72602739726</v>
      </c>
      <c r="P15">
        <f t="shared" si="5"/>
        <v>1.5780821917808218E-4</v>
      </c>
    </row>
    <row r="16" spans="1:16" x14ac:dyDescent="0.15">
      <c r="A16" s="1">
        <v>38289</v>
      </c>
      <c r="B16" s="1">
        <v>38835</v>
      </c>
      <c r="C16">
        <v>5.22</v>
      </c>
      <c r="D16">
        <v>5.58</v>
      </c>
      <c r="E16">
        <v>5.76</v>
      </c>
      <c r="F16">
        <v>5.85</v>
      </c>
      <c r="G16">
        <v>6.12</v>
      </c>
      <c r="H16" s="1">
        <f>计算器!B2</f>
        <v>36586</v>
      </c>
      <c r="I16" s="1">
        <f>计算器!B4</f>
        <v>45664</v>
      </c>
      <c r="J16" s="1">
        <f t="shared" si="0"/>
        <v>38289</v>
      </c>
      <c r="K16" s="1">
        <f t="shared" si="1"/>
        <v>38835</v>
      </c>
      <c r="L16">
        <f t="shared" si="2"/>
        <v>546</v>
      </c>
      <c r="M16">
        <f t="shared" si="3"/>
        <v>6.12</v>
      </c>
      <c r="N16">
        <f>计算器!B6</f>
        <v>1000000</v>
      </c>
      <c r="O16">
        <f t="shared" si="4"/>
        <v>183096.98630136985</v>
      </c>
      <c r="P16">
        <f t="shared" si="5"/>
        <v>1.6767123287671234E-4</v>
      </c>
    </row>
    <row r="17" spans="1:16" x14ac:dyDescent="0.15">
      <c r="A17" s="1">
        <v>38835</v>
      </c>
      <c r="B17" s="1">
        <v>38948</v>
      </c>
      <c r="C17">
        <v>5.4</v>
      </c>
      <c r="D17">
        <v>5.85</v>
      </c>
      <c r="E17">
        <v>6.03</v>
      </c>
      <c r="F17">
        <v>6.12</v>
      </c>
      <c r="G17">
        <v>6.39</v>
      </c>
      <c r="H17" s="1">
        <f>计算器!B2</f>
        <v>36586</v>
      </c>
      <c r="I17" s="1">
        <f>计算器!B4</f>
        <v>45664</v>
      </c>
      <c r="J17" s="1">
        <f t="shared" si="0"/>
        <v>38835</v>
      </c>
      <c r="K17" s="1">
        <f t="shared" si="1"/>
        <v>38948</v>
      </c>
      <c r="L17">
        <f t="shared" si="2"/>
        <v>113</v>
      </c>
      <c r="M17">
        <f t="shared" si="3"/>
        <v>6.39</v>
      </c>
      <c r="N17">
        <f>计算器!B6</f>
        <v>1000000</v>
      </c>
      <c r="O17">
        <f t="shared" si="4"/>
        <v>39565.479452054795</v>
      </c>
      <c r="P17">
        <f t="shared" si="5"/>
        <v>1.7506849315068493E-4</v>
      </c>
    </row>
    <row r="18" spans="1:16" x14ac:dyDescent="0.15">
      <c r="A18" s="1">
        <v>38948</v>
      </c>
      <c r="B18" s="1">
        <v>39159</v>
      </c>
      <c r="C18">
        <v>5.58</v>
      </c>
      <c r="D18">
        <v>6.12</v>
      </c>
      <c r="E18">
        <v>6.3</v>
      </c>
      <c r="F18">
        <v>6.48</v>
      </c>
      <c r="G18">
        <v>6.84</v>
      </c>
      <c r="H18" s="1">
        <f>计算器!B2</f>
        <v>36586</v>
      </c>
      <c r="I18" s="1">
        <f>计算器!B4</f>
        <v>45664</v>
      </c>
      <c r="J18" s="1">
        <f t="shared" si="0"/>
        <v>38948</v>
      </c>
      <c r="K18" s="1">
        <f t="shared" si="1"/>
        <v>39159</v>
      </c>
      <c r="L18">
        <f t="shared" si="2"/>
        <v>211</v>
      </c>
      <c r="M18">
        <f t="shared" si="3"/>
        <v>6.84</v>
      </c>
      <c r="N18">
        <f>计算器!B6</f>
        <v>1000000</v>
      </c>
      <c r="O18">
        <f t="shared" si="4"/>
        <v>79081.643835616444</v>
      </c>
      <c r="P18">
        <f t="shared" si="5"/>
        <v>1.873972602739726E-4</v>
      </c>
    </row>
    <row r="19" spans="1:16" x14ac:dyDescent="0.15">
      <c r="A19" s="1">
        <v>39159</v>
      </c>
      <c r="B19" s="1">
        <v>39221</v>
      </c>
      <c r="C19">
        <v>5.67</v>
      </c>
      <c r="D19">
        <v>6.39</v>
      </c>
      <c r="E19">
        <v>6.57</v>
      </c>
      <c r="F19">
        <v>6.75</v>
      </c>
      <c r="G19">
        <v>7.11</v>
      </c>
      <c r="H19" s="1">
        <f>计算器!B2</f>
        <v>36586</v>
      </c>
      <c r="I19" s="1">
        <f>计算器!B4</f>
        <v>45664</v>
      </c>
      <c r="J19" s="1">
        <f t="shared" si="0"/>
        <v>39159</v>
      </c>
      <c r="K19" s="1">
        <f t="shared" si="1"/>
        <v>39221</v>
      </c>
      <c r="L19">
        <f t="shared" si="2"/>
        <v>62</v>
      </c>
      <c r="M19">
        <f t="shared" si="3"/>
        <v>7.11</v>
      </c>
      <c r="N19">
        <f>计算器!B6</f>
        <v>1000000</v>
      </c>
      <c r="O19">
        <f t="shared" si="4"/>
        <v>24154.520547945205</v>
      </c>
      <c r="P19">
        <f t="shared" si="5"/>
        <v>1.9479452054794522E-4</v>
      </c>
    </row>
    <row r="20" spans="1:16" x14ac:dyDescent="0.15">
      <c r="A20" s="1">
        <v>39221</v>
      </c>
      <c r="B20" s="1">
        <v>39284</v>
      </c>
      <c r="C20">
        <v>5.85</v>
      </c>
      <c r="D20">
        <v>6.57</v>
      </c>
      <c r="E20">
        <v>6.75</v>
      </c>
      <c r="F20">
        <v>6.93</v>
      </c>
      <c r="G20">
        <v>7.2</v>
      </c>
      <c r="H20" s="1">
        <f>计算器!B2</f>
        <v>36586</v>
      </c>
      <c r="I20" s="1">
        <f>计算器!B4</f>
        <v>45664</v>
      </c>
      <c r="J20" s="1">
        <f t="shared" si="0"/>
        <v>39221</v>
      </c>
      <c r="K20" s="1">
        <f t="shared" si="1"/>
        <v>39284</v>
      </c>
      <c r="L20">
        <f t="shared" si="2"/>
        <v>63</v>
      </c>
      <c r="M20">
        <f t="shared" si="3"/>
        <v>7.2</v>
      </c>
      <c r="N20">
        <f>计算器!B6</f>
        <v>1000000</v>
      </c>
      <c r="O20">
        <f t="shared" si="4"/>
        <v>24854.794520547945</v>
      </c>
      <c r="P20">
        <f t="shared" si="5"/>
        <v>1.9726027397260273E-4</v>
      </c>
    </row>
    <row r="21" spans="1:16" x14ac:dyDescent="0.15">
      <c r="A21" s="1">
        <v>39284</v>
      </c>
      <c r="B21" s="1">
        <v>39316</v>
      </c>
      <c r="C21">
        <v>6.03</v>
      </c>
      <c r="D21">
        <v>6.84</v>
      </c>
      <c r="E21">
        <v>7.02</v>
      </c>
      <c r="F21">
        <v>7.2</v>
      </c>
      <c r="G21">
        <v>7.38</v>
      </c>
      <c r="H21" s="1">
        <f>计算器!B2</f>
        <v>36586</v>
      </c>
      <c r="I21" s="1">
        <f>计算器!B4</f>
        <v>45664</v>
      </c>
      <c r="J21" s="1">
        <f t="shared" si="0"/>
        <v>39284</v>
      </c>
      <c r="K21" s="1">
        <f t="shared" si="1"/>
        <v>39316</v>
      </c>
      <c r="L21">
        <f t="shared" si="2"/>
        <v>32</v>
      </c>
      <c r="M21">
        <f t="shared" si="3"/>
        <v>7.38</v>
      </c>
      <c r="N21">
        <f>计算器!B6</f>
        <v>1000000</v>
      </c>
      <c r="O21">
        <f t="shared" si="4"/>
        <v>12940.273972602739</v>
      </c>
      <c r="P21">
        <f t="shared" si="5"/>
        <v>2.0219178082191781E-4</v>
      </c>
    </row>
    <row r="22" spans="1:16" x14ac:dyDescent="0.15">
      <c r="A22" s="1">
        <v>39316</v>
      </c>
      <c r="B22" s="1">
        <v>39340</v>
      </c>
      <c r="C22">
        <v>6.21</v>
      </c>
      <c r="D22">
        <v>7.02</v>
      </c>
      <c r="E22">
        <v>7.2</v>
      </c>
      <c r="F22">
        <v>7.38</v>
      </c>
      <c r="G22">
        <v>7.56</v>
      </c>
      <c r="H22" s="1">
        <f>计算器!B2</f>
        <v>36586</v>
      </c>
      <c r="I22" s="1">
        <f>计算器!B4</f>
        <v>45664</v>
      </c>
      <c r="J22" s="1">
        <f t="shared" si="0"/>
        <v>39316</v>
      </c>
      <c r="K22" s="1">
        <f t="shared" si="1"/>
        <v>39340</v>
      </c>
      <c r="L22">
        <f t="shared" si="2"/>
        <v>24</v>
      </c>
      <c r="M22">
        <f t="shared" si="3"/>
        <v>7.56</v>
      </c>
      <c r="N22">
        <f>计算器!B6</f>
        <v>1000000</v>
      </c>
      <c r="O22">
        <f t="shared" si="4"/>
        <v>9941.9178082191775</v>
      </c>
      <c r="P22">
        <f t="shared" si="5"/>
        <v>2.0712328767123287E-4</v>
      </c>
    </row>
    <row r="23" spans="1:16" x14ac:dyDescent="0.15">
      <c r="A23" s="1">
        <v>39340</v>
      </c>
      <c r="B23" s="1">
        <v>39437</v>
      </c>
      <c r="C23">
        <v>6.48</v>
      </c>
      <c r="D23">
        <v>7.29</v>
      </c>
      <c r="E23">
        <v>7.47</v>
      </c>
      <c r="F23">
        <v>7.65</v>
      </c>
      <c r="G23">
        <v>7.83</v>
      </c>
      <c r="H23" s="1">
        <f>计算器!B2</f>
        <v>36586</v>
      </c>
      <c r="I23" s="1">
        <f>计算器!B4</f>
        <v>45664</v>
      </c>
      <c r="J23" s="1">
        <f t="shared" si="0"/>
        <v>39340</v>
      </c>
      <c r="K23" s="1">
        <f t="shared" si="1"/>
        <v>39437</v>
      </c>
      <c r="L23">
        <f t="shared" si="2"/>
        <v>97</v>
      </c>
      <c r="M23">
        <f t="shared" si="3"/>
        <v>7.83</v>
      </c>
      <c r="N23">
        <f>计算器!B6</f>
        <v>1000000</v>
      </c>
      <c r="O23">
        <f t="shared" si="4"/>
        <v>41616.986301369863</v>
      </c>
      <c r="P23">
        <f t="shared" si="5"/>
        <v>2.1452054794520548E-4</v>
      </c>
    </row>
    <row r="24" spans="1:16" x14ac:dyDescent="0.15">
      <c r="A24" s="1">
        <v>39437</v>
      </c>
      <c r="B24" s="1">
        <v>39707</v>
      </c>
      <c r="C24">
        <v>6.57</v>
      </c>
      <c r="D24">
        <v>7.47</v>
      </c>
      <c r="E24">
        <v>7.56</v>
      </c>
      <c r="F24">
        <v>7.74</v>
      </c>
      <c r="G24">
        <v>7.83</v>
      </c>
      <c r="H24" s="1">
        <f>计算器!B2</f>
        <v>36586</v>
      </c>
      <c r="I24" s="1">
        <f>计算器!B4</f>
        <v>45664</v>
      </c>
      <c r="J24" s="1">
        <f t="shared" si="0"/>
        <v>39437</v>
      </c>
      <c r="K24" s="1">
        <f t="shared" si="1"/>
        <v>39707</v>
      </c>
      <c r="L24">
        <f t="shared" si="2"/>
        <v>270</v>
      </c>
      <c r="M24">
        <f t="shared" si="3"/>
        <v>7.83</v>
      </c>
      <c r="N24">
        <f>计算器!B6</f>
        <v>1000000</v>
      </c>
      <c r="O24">
        <f t="shared" si="4"/>
        <v>115841.09589041096</v>
      </c>
      <c r="P24">
        <f t="shared" si="5"/>
        <v>2.1452054794520548E-4</v>
      </c>
    </row>
    <row r="25" spans="1:16" x14ac:dyDescent="0.15">
      <c r="A25" s="1">
        <v>39707</v>
      </c>
      <c r="B25" s="1">
        <v>39730</v>
      </c>
      <c r="C25">
        <v>6.21</v>
      </c>
      <c r="D25">
        <v>7.2</v>
      </c>
      <c r="E25">
        <v>7.29</v>
      </c>
      <c r="F25">
        <v>7.56</v>
      </c>
      <c r="G25">
        <v>7.74</v>
      </c>
      <c r="H25" s="1">
        <f>计算器!B2</f>
        <v>36586</v>
      </c>
      <c r="I25" s="1">
        <f>计算器!B4</f>
        <v>45664</v>
      </c>
      <c r="J25" s="1">
        <f t="shared" si="0"/>
        <v>39707</v>
      </c>
      <c r="K25" s="1">
        <f t="shared" si="1"/>
        <v>39730</v>
      </c>
      <c r="L25">
        <f t="shared" si="2"/>
        <v>23</v>
      </c>
      <c r="M25">
        <f t="shared" si="3"/>
        <v>7.74</v>
      </c>
      <c r="N25">
        <f>计算器!B6</f>
        <v>1000000</v>
      </c>
      <c r="O25">
        <f t="shared" si="4"/>
        <v>9754.5205479452052</v>
      </c>
      <c r="P25">
        <f t="shared" si="5"/>
        <v>2.1205479452054794E-4</v>
      </c>
    </row>
    <row r="26" spans="1:16" x14ac:dyDescent="0.15">
      <c r="A26" s="1">
        <v>39730</v>
      </c>
      <c r="B26" s="1">
        <v>39751</v>
      </c>
      <c r="C26">
        <v>6.12</v>
      </c>
      <c r="D26">
        <v>6.93</v>
      </c>
      <c r="E26">
        <v>7.02</v>
      </c>
      <c r="F26">
        <v>7.29</v>
      </c>
      <c r="G26">
        <v>7.47</v>
      </c>
      <c r="H26" s="1">
        <f>计算器!B2</f>
        <v>36586</v>
      </c>
      <c r="I26" s="1">
        <f>计算器!B4</f>
        <v>45664</v>
      </c>
      <c r="J26" s="1">
        <f t="shared" si="0"/>
        <v>39730</v>
      </c>
      <c r="K26" s="1">
        <f t="shared" si="1"/>
        <v>39751</v>
      </c>
      <c r="L26">
        <f t="shared" si="2"/>
        <v>21</v>
      </c>
      <c r="M26">
        <f t="shared" si="3"/>
        <v>7.47</v>
      </c>
      <c r="N26">
        <f>计算器!B6</f>
        <v>1000000</v>
      </c>
      <c r="O26">
        <f t="shared" si="4"/>
        <v>8595.6164383561645</v>
      </c>
      <c r="P26">
        <f t="shared" si="5"/>
        <v>2.0465753424657533E-4</v>
      </c>
    </row>
    <row r="27" spans="1:16" x14ac:dyDescent="0.15">
      <c r="A27" s="1">
        <v>39751</v>
      </c>
      <c r="B27" s="1">
        <v>39779</v>
      </c>
      <c r="C27">
        <v>6.03</v>
      </c>
      <c r="D27">
        <v>6.66</v>
      </c>
      <c r="E27">
        <v>6.75</v>
      </c>
      <c r="F27">
        <v>7.02</v>
      </c>
      <c r="G27">
        <v>7.2</v>
      </c>
      <c r="H27" s="1">
        <f>计算器!B2</f>
        <v>36586</v>
      </c>
      <c r="I27" s="1">
        <f>计算器!B4</f>
        <v>45664</v>
      </c>
      <c r="J27" s="1">
        <f t="shared" si="0"/>
        <v>39751</v>
      </c>
      <c r="K27" s="1">
        <f t="shared" si="1"/>
        <v>39779</v>
      </c>
      <c r="L27">
        <f t="shared" si="2"/>
        <v>28</v>
      </c>
      <c r="M27">
        <f t="shared" si="3"/>
        <v>7.2</v>
      </c>
      <c r="N27">
        <f>计算器!B6</f>
        <v>1000000</v>
      </c>
      <c r="O27">
        <f t="shared" si="4"/>
        <v>11046.575342465754</v>
      </c>
      <c r="P27">
        <f t="shared" si="5"/>
        <v>1.9726027397260273E-4</v>
      </c>
    </row>
    <row r="28" spans="1:16" x14ac:dyDescent="0.15">
      <c r="A28" s="1">
        <v>39779</v>
      </c>
      <c r="B28" s="1">
        <v>39805</v>
      </c>
      <c r="C28">
        <v>5.04</v>
      </c>
      <c r="D28">
        <v>5.58</v>
      </c>
      <c r="E28">
        <v>5.67</v>
      </c>
      <c r="F28">
        <v>5.94</v>
      </c>
      <c r="G28">
        <v>6.12</v>
      </c>
      <c r="H28" s="1">
        <f>计算器!B2</f>
        <v>36586</v>
      </c>
      <c r="I28" s="1">
        <f>计算器!B4</f>
        <v>45664</v>
      </c>
      <c r="J28" s="1">
        <f t="shared" si="0"/>
        <v>39779</v>
      </c>
      <c r="K28" s="1">
        <f t="shared" si="1"/>
        <v>39805</v>
      </c>
      <c r="L28">
        <f t="shared" si="2"/>
        <v>26</v>
      </c>
      <c r="M28">
        <f t="shared" si="3"/>
        <v>6.12</v>
      </c>
      <c r="N28">
        <f>计算器!B6</f>
        <v>1000000</v>
      </c>
      <c r="O28">
        <f t="shared" si="4"/>
        <v>8718.9041095890407</v>
      </c>
      <c r="P28">
        <f t="shared" si="5"/>
        <v>1.6767123287671234E-4</v>
      </c>
    </row>
    <row r="29" spans="1:16" x14ac:dyDescent="0.15">
      <c r="A29" s="1">
        <v>39805</v>
      </c>
      <c r="B29" s="1">
        <v>40471</v>
      </c>
      <c r="C29">
        <v>4.8600000000000003</v>
      </c>
      <c r="D29">
        <v>5.31</v>
      </c>
      <c r="E29">
        <v>5.4</v>
      </c>
      <c r="F29">
        <v>5.76</v>
      </c>
      <c r="G29">
        <v>5.94</v>
      </c>
      <c r="H29" s="1">
        <f>计算器!B2</f>
        <v>36586</v>
      </c>
      <c r="I29" s="1">
        <f>计算器!B4</f>
        <v>45664</v>
      </c>
      <c r="J29" s="1">
        <f t="shared" si="0"/>
        <v>39805</v>
      </c>
      <c r="K29" s="1">
        <f t="shared" si="1"/>
        <v>40471</v>
      </c>
      <c r="L29">
        <f t="shared" si="2"/>
        <v>666</v>
      </c>
      <c r="M29">
        <f t="shared" si="3"/>
        <v>5.94</v>
      </c>
      <c r="N29">
        <f>计算器!B6</f>
        <v>1000000</v>
      </c>
      <c r="O29">
        <f t="shared" si="4"/>
        <v>216769.31506849319</v>
      </c>
      <c r="P29">
        <f t="shared" si="5"/>
        <v>1.6273972602739726E-4</v>
      </c>
    </row>
    <row r="30" spans="1:16" x14ac:dyDescent="0.15">
      <c r="A30" s="1">
        <v>40471</v>
      </c>
      <c r="B30" s="1">
        <v>40538</v>
      </c>
      <c r="C30">
        <v>5.0999999999999996</v>
      </c>
      <c r="D30">
        <v>5.56</v>
      </c>
      <c r="E30">
        <v>5.6</v>
      </c>
      <c r="F30">
        <v>5.96</v>
      </c>
      <c r="G30">
        <v>6.14</v>
      </c>
      <c r="H30" s="1">
        <f>计算器!B2</f>
        <v>36586</v>
      </c>
      <c r="I30" s="1">
        <f>计算器!B4</f>
        <v>45664</v>
      </c>
      <c r="J30" s="1">
        <f t="shared" si="0"/>
        <v>40471</v>
      </c>
      <c r="K30" s="1">
        <f t="shared" si="1"/>
        <v>40538</v>
      </c>
      <c r="L30">
        <f t="shared" si="2"/>
        <v>67</v>
      </c>
      <c r="M30">
        <f t="shared" si="3"/>
        <v>6.14</v>
      </c>
      <c r="N30">
        <f>计算器!B6</f>
        <v>1000000</v>
      </c>
      <c r="O30">
        <f t="shared" si="4"/>
        <v>22541.369863013697</v>
      </c>
      <c r="P30">
        <f t="shared" si="5"/>
        <v>1.6821917808219178E-4</v>
      </c>
    </row>
    <row r="31" spans="1:16" x14ac:dyDescent="0.15">
      <c r="A31" s="1">
        <v>40538</v>
      </c>
      <c r="B31" s="1">
        <v>40583</v>
      </c>
      <c r="C31">
        <v>5.35</v>
      </c>
      <c r="D31">
        <v>5.81</v>
      </c>
      <c r="E31">
        <v>5.85</v>
      </c>
      <c r="F31">
        <v>6.22</v>
      </c>
      <c r="G31">
        <v>6.4</v>
      </c>
      <c r="H31" s="1">
        <f>计算器!B2</f>
        <v>36586</v>
      </c>
      <c r="I31" s="1">
        <f>计算器!B4</f>
        <v>45664</v>
      </c>
      <c r="J31" s="1">
        <f t="shared" si="0"/>
        <v>40538</v>
      </c>
      <c r="K31" s="1">
        <f t="shared" si="1"/>
        <v>40583</v>
      </c>
      <c r="L31">
        <f t="shared" si="2"/>
        <v>45</v>
      </c>
      <c r="M31">
        <f t="shared" si="3"/>
        <v>6.4</v>
      </c>
      <c r="N31">
        <f>计算器!B6</f>
        <v>1000000</v>
      </c>
      <c r="O31">
        <f t="shared" si="4"/>
        <v>15780.82191780822</v>
      </c>
      <c r="P31">
        <f t="shared" si="5"/>
        <v>1.7534246575342467E-4</v>
      </c>
    </row>
    <row r="32" spans="1:16" x14ac:dyDescent="0.15">
      <c r="A32" s="1">
        <v>40583</v>
      </c>
      <c r="B32" s="1">
        <v>40639</v>
      </c>
      <c r="C32">
        <v>5.6</v>
      </c>
      <c r="D32">
        <v>6.06</v>
      </c>
      <c r="E32">
        <v>6.1</v>
      </c>
      <c r="F32">
        <v>6.45</v>
      </c>
      <c r="G32">
        <v>6.6</v>
      </c>
      <c r="H32" s="1">
        <f>计算器!B2</f>
        <v>36586</v>
      </c>
      <c r="I32" s="1">
        <f>计算器!B4</f>
        <v>45664</v>
      </c>
      <c r="J32" s="1">
        <f t="shared" si="0"/>
        <v>40583</v>
      </c>
      <c r="K32" s="1">
        <f t="shared" si="1"/>
        <v>40639</v>
      </c>
      <c r="L32">
        <f t="shared" si="2"/>
        <v>56</v>
      </c>
      <c r="M32">
        <f t="shared" si="3"/>
        <v>6.6</v>
      </c>
      <c r="N32">
        <f>计算器!B6</f>
        <v>1000000</v>
      </c>
      <c r="O32">
        <f t="shared" si="4"/>
        <v>20252.054794520547</v>
      </c>
      <c r="P32">
        <f t="shared" si="5"/>
        <v>1.8082191780821916E-4</v>
      </c>
    </row>
    <row r="33" spans="1:16" x14ac:dyDescent="0.15">
      <c r="A33" s="1">
        <v>40639</v>
      </c>
      <c r="B33" s="1">
        <v>40731</v>
      </c>
      <c r="C33">
        <v>5.85</v>
      </c>
      <c r="D33">
        <v>6.31</v>
      </c>
      <c r="E33">
        <v>6.4</v>
      </c>
      <c r="F33">
        <v>6.65</v>
      </c>
      <c r="G33">
        <v>6.8</v>
      </c>
      <c r="H33" s="1">
        <f>计算器!B2</f>
        <v>36586</v>
      </c>
      <c r="I33" s="1">
        <f>计算器!B4</f>
        <v>45664</v>
      </c>
      <c r="J33" s="1">
        <f t="shared" si="0"/>
        <v>40639</v>
      </c>
      <c r="K33" s="1">
        <f t="shared" si="1"/>
        <v>40731</v>
      </c>
      <c r="L33">
        <f t="shared" si="2"/>
        <v>92</v>
      </c>
      <c r="M33">
        <f t="shared" si="3"/>
        <v>6.8</v>
      </c>
      <c r="N33">
        <f>计算器!B6</f>
        <v>1000000</v>
      </c>
      <c r="O33">
        <f t="shared" si="4"/>
        <v>34279.452054794521</v>
      </c>
      <c r="P33">
        <f t="shared" si="5"/>
        <v>1.8630136986301369E-4</v>
      </c>
    </row>
    <row r="34" spans="1:16" x14ac:dyDescent="0.15">
      <c r="A34" s="1">
        <v>40731</v>
      </c>
      <c r="B34" s="1">
        <v>41068</v>
      </c>
      <c r="C34">
        <v>6.1</v>
      </c>
      <c r="D34">
        <v>6.56</v>
      </c>
      <c r="E34">
        <v>6.65</v>
      </c>
      <c r="F34">
        <v>6.9</v>
      </c>
      <c r="G34">
        <v>7.05</v>
      </c>
      <c r="H34" s="1">
        <f>计算器!B2</f>
        <v>36586</v>
      </c>
      <c r="I34" s="1">
        <f>计算器!B4</f>
        <v>45664</v>
      </c>
      <c r="J34" s="1">
        <f t="shared" si="0"/>
        <v>40731</v>
      </c>
      <c r="K34" s="1">
        <f t="shared" si="1"/>
        <v>41068</v>
      </c>
      <c r="L34">
        <f t="shared" si="2"/>
        <v>337</v>
      </c>
      <c r="M34">
        <f t="shared" si="3"/>
        <v>7.05</v>
      </c>
      <c r="N34">
        <f>计算器!B6</f>
        <v>1000000</v>
      </c>
      <c r="O34">
        <f t="shared" si="4"/>
        <v>130183.56164383562</v>
      </c>
      <c r="P34">
        <f t="shared" si="5"/>
        <v>1.9315068493150683E-4</v>
      </c>
    </row>
    <row r="35" spans="1:16" x14ac:dyDescent="0.15">
      <c r="A35" s="1">
        <v>41068</v>
      </c>
      <c r="B35" s="1">
        <v>41096</v>
      </c>
      <c r="C35">
        <v>5.85</v>
      </c>
      <c r="D35">
        <v>6.31</v>
      </c>
      <c r="E35">
        <v>6.4</v>
      </c>
      <c r="F35">
        <v>6.65</v>
      </c>
      <c r="G35">
        <v>6.8</v>
      </c>
      <c r="H35" s="1">
        <f>计算器!B2</f>
        <v>36586</v>
      </c>
      <c r="I35" s="1">
        <f>计算器!B4</f>
        <v>45664</v>
      </c>
      <c r="J35" s="1">
        <f t="shared" si="0"/>
        <v>41068</v>
      </c>
      <c r="K35" s="1">
        <f t="shared" si="1"/>
        <v>41096</v>
      </c>
      <c r="L35">
        <f t="shared" si="2"/>
        <v>28</v>
      </c>
      <c r="M35">
        <f t="shared" si="3"/>
        <v>6.8</v>
      </c>
      <c r="N35">
        <f>计算器!B6</f>
        <v>1000000</v>
      </c>
      <c r="O35">
        <f t="shared" si="4"/>
        <v>10432.876712328767</v>
      </c>
      <c r="P35">
        <f t="shared" si="5"/>
        <v>1.8630136986301369E-4</v>
      </c>
    </row>
    <row r="36" spans="1:16" x14ac:dyDescent="0.15">
      <c r="A36" s="1">
        <v>41096</v>
      </c>
      <c r="B36" s="1">
        <v>41852</v>
      </c>
      <c r="C36">
        <v>5.6</v>
      </c>
      <c r="D36">
        <v>6</v>
      </c>
      <c r="E36">
        <v>6.15</v>
      </c>
      <c r="F36">
        <v>6.4</v>
      </c>
      <c r="G36">
        <v>6.55</v>
      </c>
      <c r="H36" s="1">
        <f>计算器!B2</f>
        <v>36586</v>
      </c>
      <c r="I36" s="1">
        <f>计算器!B4</f>
        <v>45664</v>
      </c>
      <c r="J36" s="1">
        <f t="shared" si="0"/>
        <v>41096</v>
      </c>
      <c r="K36" s="1">
        <f t="shared" si="1"/>
        <v>41852</v>
      </c>
      <c r="L36">
        <f t="shared" si="2"/>
        <v>756</v>
      </c>
      <c r="M36">
        <f t="shared" si="3"/>
        <v>6.55</v>
      </c>
      <c r="N36">
        <f>计算器!B6</f>
        <v>1000000</v>
      </c>
      <c r="O36">
        <f t="shared" si="4"/>
        <v>271331.50684931508</v>
      </c>
      <c r="P36">
        <f t="shared" si="5"/>
        <v>1.7945205479452054E-4</v>
      </c>
    </row>
    <row r="37" spans="1:16" x14ac:dyDescent="0.15">
      <c r="A37" s="1">
        <v>41852</v>
      </c>
      <c r="B37" s="1">
        <f>D1</f>
        <v>45664</v>
      </c>
      <c r="H37" s="1">
        <f>计算器!B2</f>
        <v>36586</v>
      </c>
      <c r="I37" s="1">
        <f>计算器!B4</f>
        <v>45664</v>
      </c>
      <c r="J37" s="1">
        <f t="shared" si="0"/>
        <v>41852</v>
      </c>
      <c r="K37" s="1">
        <f t="shared" si="1"/>
        <v>45664</v>
      </c>
      <c r="L37">
        <f t="shared" si="2"/>
        <v>3812</v>
      </c>
      <c r="M37">
        <f>1.75/10000</f>
        <v>1.75E-4</v>
      </c>
      <c r="N37">
        <f>计算器!B6</f>
        <v>1000000</v>
      </c>
      <c r="O37">
        <f>N37*L37*M37</f>
        <v>667100</v>
      </c>
      <c r="P37">
        <f>M37</f>
        <v>1.75E-4</v>
      </c>
    </row>
  </sheetData>
  <phoneticPr fontId="2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35"/>
  <sheetViews>
    <sheetView workbookViewId="0">
      <selection activeCell="C19" sqref="C19"/>
    </sheetView>
  </sheetViews>
  <sheetFormatPr defaultColWidth="9" defaultRowHeight="13.5" x14ac:dyDescent="0.15"/>
  <sheetData>
    <row r="1" spans="1:3" x14ac:dyDescent="0.15">
      <c r="A1">
        <v>2025</v>
      </c>
      <c r="B1">
        <v>1</v>
      </c>
      <c r="C1">
        <v>1</v>
      </c>
    </row>
    <row r="2" spans="1:3" x14ac:dyDescent="0.15">
      <c r="A2">
        <v>2024</v>
      </c>
      <c r="B2">
        <v>2</v>
      </c>
      <c r="C2">
        <v>2</v>
      </c>
    </row>
    <row r="3" spans="1:3" x14ac:dyDescent="0.15">
      <c r="A3">
        <v>2023</v>
      </c>
      <c r="B3">
        <v>3</v>
      </c>
      <c r="C3">
        <v>3</v>
      </c>
    </row>
    <row r="4" spans="1:3" x14ac:dyDescent="0.15">
      <c r="A4">
        <v>2022</v>
      </c>
      <c r="B4">
        <v>4</v>
      </c>
      <c r="C4">
        <v>4</v>
      </c>
    </row>
    <row r="5" spans="1:3" x14ac:dyDescent="0.15">
      <c r="A5">
        <v>2021</v>
      </c>
      <c r="B5">
        <v>5</v>
      </c>
      <c r="C5">
        <v>5</v>
      </c>
    </row>
    <row r="6" spans="1:3" x14ac:dyDescent="0.15">
      <c r="A6">
        <v>2020</v>
      </c>
      <c r="B6">
        <v>6</v>
      </c>
      <c r="C6">
        <v>6</v>
      </c>
    </row>
    <row r="7" spans="1:3" x14ac:dyDescent="0.15">
      <c r="A7">
        <v>2019</v>
      </c>
      <c r="B7">
        <v>7</v>
      </c>
      <c r="C7">
        <v>7</v>
      </c>
    </row>
    <row r="8" spans="1:3" x14ac:dyDescent="0.15">
      <c r="A8">
        <v>2018</v>
      </c>
      <c r="B8">
        <v>8</v>
      </c>
      <c r="C8">
        <v>8</v>
      </c>
    </row>
    <row r="9" spans="1:3" x14ac:dyDescent="0.15">
      <c r="A9">
        <v>2017</v>
      </c>
      <c r="B9">
        <v>9</v>
      </c>
      <c r="C9">
        <v>9</v>
      </c>
    </row>
    <row r="10" spans="1:3" x14ac:dyDescent="0.15">
      <c r="A10">
        <v>2016</v>
      </c>
      <c r="B10">
        <v>10</v>
      </c>
      <c r="C10">
        <v>10</v>
      </c>
    </row>
    <row r="11" spans="1:3" x14ac:dyDescent="0.15">
      <c r="A11">
        <v>2015</v>
      </c>
      <c r="B11">
        <v>11</v>
      </c>
      <c r="C11">
        <v>11</v>
      </c>
    </row>
    <row r="12" spans="1:3" x14ac:dyDescent="0.15">
      <c r="A12">
        <v>2014</v>
      </c>
      <c r="B12">
        <v>12</v>
      </c>
      <c r="C12">
        <v>12</v>
      </c>
    </row>
    <row r="13" spans="1:3" x14ac:dyDescent="0.15">
      <c r="A13">
        <v>2013</v>
      </c>
      <c r="C13">
        <v>13</v>
      </c>
    </row>
    <row r="14" spans="1:3" x14ac:dyDescent="0.15">
      <c r="A14">
        <v>2012</v>
      </c>
      <c r="C14">
        <v>14</v>
      </c>
    </row>
    <row r="15" spans="1:3" x14ac:dyDescent="0.15">
      <c r="A15">
        <v>2011</v>
      </c>
      <c r="C15">
        <v>15</v>
      </c>
    </row>
    <row r="16" spans="1:3" x14ac:dyDescent="0.15">
      <c r="A16">
        <v>2010</v>
      </c>
      <c r="C16">
        <v>16</v>
      </c>
    </row>
    <row r="17" spans="1:3" x14ac:dyDescent="0.15">
      <c r="A17">
        <v>2009</v>
      </c>
      <c r="C17">
        <v>17</v>
      </c>
    </row>
    <row r="18" spans="1:3" x14ac:dyDescent="0.15">
      <c r="A18">
        <v>2008</v>
      </c>
      <c r="C18">
        <v>18</v>
      </c>
    </row>
    <row r="19" spans="1:3" x14ac:dyDescent="0.15">
      <c r="A19">
        <v>2007</v>
      </c>
      <c r="C19">
        <v>19</v>
      </c>
    </row>
    <row r="20" spans="1:3" x14ac:dyDescent="0.15">
      <c r="A20">
        <v>2006</v>
      </c>
      <c r="C20">
        <v>20</v>
      </c>
    </row>
    <row r="21" spans="1:3" x14ac:dyDescent="0.15">
      <c r="A21">
        <v>2005</v>
      </c>
      <c r="C21">
        <v>21</v>
      </c>
    </row>
    <row r="22" spans="1:3" x14ac:dyDescent="0.15">
      <c r="A22">
        <v>2004</v>
      </c>
      <c r="C22">
        <v>22</v>
      </c>
    </row>
    <row r="23" spans="1:3" x14ac:dyDescent="0.15">
      <c r="A23">
        <v>2003</v>
      </c>
      <c r="C23">
        <v>23</v>
      </c>
    </row>
    <row r="24" spans="1:3" x14ac:dyDescent="0.15">
      <c r="A24">
        <v>2002</v>
      </c>
      <c r="C24">
        <v>24</v>
      </c>
    </row>
    <row r="25" spans="1:3" x14ac:dyDescent="0.15">
      <c r="A25">
        <v>2001</v>
      </c>
      <c r="C25">
        <v>25</v>
      </c>
    </row>
    <row r="26" spans="1:3" x14ac:dyDescent="0.15">
      <c r="A26">
        <v>2000</v>
      </c>
      <c r="C26">
        <v>26</v>
      </c>
    </row>
    <row r="27" spans="1:3" x14ac:dyDescent="0.15">
      <c r="A27">
        <v>1999</v>
      </c>
      <c r="C27">
        <v>27</v>
      </c>
    </row>
    <row r="28" spans="1:3" x14ac:dyDescent="0.15">
      <c r="A28">
        <v>1998</v>
      </c>
      <c r="C28">
        <v>28</v>
      </c>
    </row>
    <row r="29" spans="1:3" x14ac:dyDescent="0.15">
      <c r="A29">
        <v>1997</v>
      </c>
      <c r="C29">
        <v>29</v>
      </c>
    </row>
    <row r="30" spans="1:3" x14ac:dyDescent="0.15">
      <c r="A30">
        <v>1996</v>
      </c>
      <c r="C30">
        <v>30</v>
      </c>
    </row>
    <row r="31" spans="1:3" x14ac:dyDescent="0.15">
      <c r="A31">
        <v>1995</v>
      </c>
      <c r="C31">
        <v>31</v>
      </c>
    </row>
    <row r="32" spans="1:3" x14ac:dyDescent="0.15">
      <c r="A32">
        <v>1994</v>
      </c>
    </row>
    <row r="33" spans="1:1" x14ac:dyDescent="0.15">
      <c r="A33">
        <v>1993</v>
      </c>
    </row>
    <row r="34" spans="1:1" x14ac:dyDescent="0.15">
      <c r="A34">
        <v>1992</v>
      </c>
    </row>
    <row r="35" spans="1:1" x14ac:dyDescent="0.15">
      <c r="A35">
        <v>1991</v>
      </c>
    </row>
  </sheetData>
  <phoneticPr fontId="2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计算器</vt:lpstr>
      <vt:lpstr>计算明细0</vt:lpstr>
      <vt:lpstr>计算明细</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宋宜诺</cp:lastModifiedBy>
  <cp:lastPrinted>2021-03-24T14:06:00Z</cp:lastPrinted>
  <dcterms:created xsi:type="dcterms:W3CDTF">2017-06-19T10:45:00Z</dcterms:created>
  <dcterms:modified xsi:type="dcterms:W3CDTF">2025-01-07T12:58:13Z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90E0BB965B394BD7B9054D3B4CC25236_13</vt:lpwstr>
  </property>
</Properties>
</file>