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计算器\lpr\"/>
    </mc:Choice>
  </mc:AlternateContent>
  <xr:revisionPtr revIDLastSave="0" documentId="13_ncr:1_{814BB0CC-E680-4307-B37D-5BD2E635F629}" xr6:coauthVersionLast="47" xr6:coauthVersionMax="47" xr10:uidLastSave="{00000000-0000-0000-0000-000000000000}"/>
  <workbookProtection workbookAlgorithmName="SHA-512" workbookHashValue="yoaCp/uRsMYYG664Zax6dtErE7+iN7bTQIaS3hFnNQSj5XQZuaVrGOoZtlDfCkZsrql8aGOq62XxVBCKT8Xwhw==" workbookSaltValue="UEIoPyaOkEwQLewPy5K6TA==" workbookSpinCount="100000" lockStructure="1"/>
  <bookViews>
    <workbookView xWindow="-120" yWindow="-120" windowWidth="29040" windowHeight="15720" xr2:uid="{00000000-000D-0000-FFFF-FFFF00000000}"/>
  </bookViews>
  <sheets>
    <sheet name="LPR利息计算器" sheetId="5" r:id="rId1"/>
    <sheet name="计算明细" sheetId="7" r:id="rId2"/>
    <sheet name="计算明细0" sheetId="6" state="hidden" r:id="rId3"/>
    <sheet name="LPR" sheetId="4" state="hidden" r:id="rId4"/>
    <sheet name="Sheet1" sheetId="8" state="hidden" r:id="rId5"/>
    <sheet name="Sheet2" sheetId="9" state="hidden" r:id="rId6"/>
  </sheets>
  <definedNames>
    <definedName name="lpr.aspx?chnl_cdrate" localSheetId="3">LPR!$A$3:$C$81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6" l="1"/>
  <c r="F85" i="7"/>
  <c r="L81" i="4"/>
  <c r="K81" i="4"/>
  <c r="E81" i="4"/>
  <c r="D81" i="4"/>
  <c r="C72" i="6"/>
  <c r="C73" i="6"/>
  <c r="C74" i="6"/>
  <c r="C75" i="6"/>
  <c r="C76" i="6"/>
  <c r="C77" i="6"/>
  <c r="C78" i="6"/>
  <c r="C79" i="6"/>
  <c r="C68" i="6"/>
  <c r="C69" i="6"/>
  <c r="C70" i="6"/>
  <c r="C71" i="6"/>
  <c r="L69" i="4"/>
  <c r="L70" i="4"/>
  <c r="L71" i="4"/>
  <c r="L72" i="4"/>
  <c r="L73" i="4"/>
  <c r="L74" i="4"/>
  <c r="L75" i="4"/>
  <c r="L76" i="4"/>
  <c r="L77" i="4"/>
  <c r="L78" i="4"/>
  <c r="L79" i="4"/>
  <c r="L80" i="4"/>
  <c r="K69" i="4"/>
  <c r="K70" i="4"/>
  <c r="K71" i="4"/>
  <c r="K72" i="4"/>
  <c r="K73" i="4"/>
  <c r="K74" i="4"/>
  <c r="K75" i="4"/>
  <c r="K76" i="4"/>
  <c r="K77" i="4"/>
  <c r="K78" i="4"/>
  <c r="K79" i="4"/>
  <c r="K80" i="4"/>
  <c r="M74" i="4"/>
  <c r="E70" i="4"/>
  <c r="E71" i="4"/>
  <c r="E72" i="4"/>
  <c r="E73" i="4"/>
  <c r="E74" i="4"/>
  <c r="E75" i="4"/>
  <c r="E76" i="4"/>
  <c r="E77" i="4"/>
  <c r="E78" i="4"/>
  <c r="E79" i="4"/>
  <c r="E80" i="4"/>
  <c r="D70" i="4"/>
  <c r="D71" i="4"/>
  <c r="D72" i="4"/>
  <c r="D73" i="4"/>
  <c r="D74" i="4"/>
  <c r="D75" i="4"/>
  <c r="D76" i="4"/>
  <c r="D77" i="4"/>
  <c r="D78" i="4"/>
  <c r="D79" i="4"/>
  <c r="D80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E69" i="4"/>
  <c r="L68" i="4"/>
  <c r="K68" i="4"/>
  <c r="E68" i="4"/>
  <c r="L67" i="4"/>
  <c r="K67" i="4"/>
  <c r="E67" i="4"/>
  <c r="L66" i="4"/>
  <c r="K66" i="4"/>
  <c r="E66" i="4"/>
  <c r="L65" i="4"/>
  <c r="K65" i="4"/>
  <c r="E65" i="4"/>
  <c r="L64" i="4"/>
  <c r="K64" i="4"/>
  <c r="E64" i="4"/>
  <c r="M63" i="4"/>
  <c r="L63" i="4"/>
  <c r="K63" i="4"/>
  <c r="E63" i="4"/>
  <c r="L62" i="4"/>
  <c r="K62" i="4"/>
  <c r="E62" i="4"/>
  <c r="L61" i="4"/>
  <c r="K61" i="4"/>
  <c r="E61" i="4"/>
  <c r="L60" i="4"/>
  <c r="K60" i="4"/>
  <c r="E60" i="4"/>
  <c r="L59" i="4"/>
  <c r="K59" i="4"/>
  <c r="E59" i="4"/>
  <c r="L58" i="4"/>
  <c r="K58" i="4"/>
  <c r="E58" i="4"/>
  <c r="L57" i="4"/>
  <c r="K57" i="4"/>
  <c r="E57" i="4"/>
  <c r="L56" i="4"/>
  <c r="K56" i="4"/>
  <c r="E56" i="4"/>
  <c r="M55" i="4"/>
  <c r="L55" i="4"/>
  <c r="K55" i="4"/>
  <c r="E55" i="4"/>
  <c r="M54" i="4"/>
  <c r="L54" i="4"/>
  <c r="K54" i="4"/>
  <c r="E54" i="4"/>
  <c r="L53" i="4"/>
  <c r="K53" i="4"/>
  <c r="E53" i="4"/>
  <c r="L52" i="4"/>
  <c r="K52" i="4"/>
  <c r="E52" i="4"/>
  <c r="L51" i="4"/>
  <c r="K51" i="4"/>
  <c r="E51" i="4"/>
  <c r="L50" i="4"/>
  <c r="K50" i="4"/>
  <c r="E50" i="4"/>
  <c r="L49" i="4"/>
  <c r="K49" i="4"/>
  <c r="E49" i="4"/>
  <c r="L48" i="4"/>
  <c r="K48" i="4"/>
  <c r="E48" i="4"/>
  <c r="M47" i="4"/>
  <c r="L47" i="4"/>
  <c r="K47" i="4"/>
  <c r="E47" i="4"/>
  <c r="L46" i="4"/>
  <c r="K46" i="4"/>
  <c r="E46" i="4"/>
  <c r="L45" i="4"/>
  <c r="K45" i="4"/>
  <c r="E45" i="4"/>
  <c r="L44" i="4"/>
  <c r="K44" i="4"/>
  <c r="E44" i="4"/>
  <c r="L43" i="4"/>
  <c r="K43" i="4"/>
  <c r="E43" i="4"/>
  <c r="L42" i="4"/>
  <c r="K42" i="4"/>
  <c r="E42" i="4"/>
  <c r="L41" i="4"/>
  <c r="K41" i="4"/>
  <c r="E41" i="4"/>
  <c r="L40" i="4"/>
  <c r="K40" i="4"/>
  <c r="E40" i="4"/>
  <c r="M39" i="4"/>
  <c r="L39" i="4"/>
  <c r="K39" i="4"/>
  <c r="E39" i="4"/>
  <c r="M38" i="4"/>
  <c r="L38" i="4"/>
  <c r="K38" i="4"/>
  <c r="E38" i="4"/>
  <c r="L37" i="4"/>
  <c r="K37" i="4"/>
  <c r="E37" i="4"/>
  <c r="L36" i="4"/>
  <c r="K36" i="4"/>
  <c r="E36" i="4"/>
  <c r="L35" i="4"/>
  <c r="K35" i="4"/>
  <c r="E35" i="4"/>
  <c r="L34" i="4"/>
  <c r="K34" i="4"/>
  <c r="E34" i="4"/>
  <c r="L33" i="4"/>
  <c r="K33" i="4"/>
  <c r="E33" i="4"/>
  <c r="L32" i="4"/>
  <c r="K32" i="4"/>
  <c r="E32" i="4"/>
  <c r="M31" i="4"/>
  <c r="L31" i="4"/>
  <c r="K31" i="4"/>
  <c r="E31" i="4"/>
  <c r="M30" i="4"/>
  <c r="L30" i="4"/>
  <c r="K30" i="4"/>
  <c r="E30" i="4"/>
  <c r="L29" i="4"/>
  <c r="K29" i="4"/>
  <c r="E29" i="4"/>
  <c r="L28" i="4"/>
  <c r="K28" i="4"/>
  <c r="E28" i="4"/>
  <c r="L27" i="4"/>
  <c r="K27" i="4"/>
  <c r="E27" i="4"/>
  <c r="L26" i="4"/>
  <c r="K26" i="4"/>
  <c r="E26" i="4"/>
  <c r="L25" i="4"/>
  <c r="K25" i="4"/>
  <c r="E25" i="4"/>
  <c r="L24" i="4"/>
  <c r="K24" i="4"/>
  <c r="E24" i="4"/>
  <c r="M23" i="4"/>
  <c r="L23" i="4"/>
  <c r="K23" i="4"/>
  <c r="E23" i="4"/>
  <c r="M22" i="4"/>
  <c r="L22" i="4"/>
  <c r="K22" i="4"/>
  <c r="E22" i="4"/>
  <c r="L21" i="4"/>
  <c r="K21" i="4"/>
  <c r="E21" i="4"/>
  <c r="L20" i="4"/>
  <c r="K20" i="4"/>
  <c r="E20" i="4"/>
  <c r="L19" i="4"/>
  <c r="K19" i="4"/>
  <c r="E19" i="4"/>
  <c r="L18" i="4"/>
  <c r="K18" i="4"/>
  <c r="E18" i="4"/>
  <c r="L17" i="4"/>
  <c r="K17" i="4"/>
  <c r="E17" i="4"/>
  <c r="L16" i="4"/>
  <c r="K16" i="4"/>
  <c r="E16" i="4"/>
  <c r="M15" i="4"/>
  <c r="L15" i="4"/>
  <c r="K15" i="4"/>
  <c r="E15" i="4"/>
  <c r="M14" i="4"/>
  <c r="L14" i="4"/>
  <c r="K14" i="4"/>
  <c r="E14" i="4"/>
  <c r="L13" i="4"/>
  <c r="K13" i="4"/>
  <c r="E13" i="4"/>
  <c r="L12" i="4"/>
  <c r="K12" i="4"/>
  <c r="E12" i="4"/>
  <c r="L11" i="4"/>
  <c r="K11" i="4"/>
  <c r="E11" i="4"/>
  <c r="L10" i="4"/>
  <c r="K10" i="4"/>
  <c r="E10" i="4"/>
  <c r="L9" i="4"/>
  <c r="K9" i="4"/>
  <c r="E9" i="4"/>
  <c r="L8" i="4"/>
  <c r="K8" i="4"/>
  <c r="E8" i="4"/>
  <c r="M7" i="4"/>
  <c r="L7" i="4"/>
  <c r="K7" i="4"/>
  <c r="E7" i="4"/>
  <c r="M6" i="4"/>
  <c r="L6" i="4"/>
  <c r="K6" i="4"/>
  <c r="E6" i="4"/>
  <c r="L5" i="4"/>
  <c r="K5" i="4"/>
  <c r="E5" i="4"/>
  <c r="D5" i="4"/>
  <c r="M4" i="4"/>
  <c r="L4" i="4"/>
  <c r="K4" i="4"/>
  <c r="D4" i="4"/>
  <c r="J1" i="4"/>
  <c r="B7" i="5" s="1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G2" i="7"/>
  <c r="B6" i="5"/>
  <c r="M70" i="4" s="1"/>
  <c r="B4" i="5"/>
  <c r="G39" i="4" s="1"/>
  <c r="B2" i="5"/>
  <c r="F74" i="4" s="1"/>
  <c r="F4" i="4" l="1"/>
  <c r="H4" i="4" s="1"/>
  <c r="F11" i="4"/>
  <c r="F28" i="4"/>
  <c r="F43" i="4"/>
  <c r="F45" i="4"/>
  <c r="F81" i="4"/>
  <c r="F49" i="4"/>
  <c r="F6" i="4"/>
  <c r="F17" i="4"/>
  <c r="F19" i="4"/>
  <c r="F21" i="4"/>
  <c r="F32" i="4"/>
  <c r="F34" i="4"/>
  <c r="F36" i="4"/>
  <c r="F38" i="4"/>
  <c r="F55" i="4"/>
  <c r="F79" i="4"/>
  <c r="F71" i="4"/>
  <c r="F9" i="4"/>
  <c r="F41" i="4"/>
  <c r="F73" i="4"/>
  <c r="F53" i="4"/>
  <c r="F80" i="4"/>
  <c r="F23" i="4"/>
  <c r="F57" i="4"/>
  <c r="F59" i="4"/>
  <c r="F61" i="4"/>
  <c r="F63" i="4"/>
  <c r="F78" i="4"/>
  <c r="F70" i="4"/>
  <c r="F24" i="4"/>
  <c r="F47" i="4"/>
  <c r="F66" i="4"/>
  <c r="F8" i="4"/>
  <c r="F10" i="4"/>
  <c r="F12" i="4"/>
  <c r="F14" i="4"/>
  <c r="F25" i="4"/>
  <c r="F27" i="4"/>
  <c r="F29" i="4"/>
  <c r="F40" i="4"/>
  <c r="F42" i="4"/>
  <c r="F44" i="4"/>
  <c r="F46" i="4"/>
  <c r="F65" i="4"/>
  <c r="F67" i="4"/>
  <c r="F69" i="4"/>
  <c r="F77" i="4"/>
  <c r="H77" i="4" s="1"/>
  <c r="E76" i="6" s="1"/>
  <c r="F13" i="4"/>
  <c r="F30" i="4"/>
  <c r="F64" i="4"/>
  <c r="C3" i="7"/>
  <c r="F31" i="4"/>
  <c r="F48" i="4"/>
  <c r="F50" i="4"/>
  <c r="F52" i="4"/>
  <c r="F54" i="4"/>
  <c r="F76" i="4"/>
  <c r="F26" i="4"/>
  <c r="F68" i="4"/>
  <c r="F51" i="4"/>
  <c r="F5" i="4"/>
  <c r="F16" i="4"/>
  <c r="F18" i="4"/>
  <c r="F20" i="4"/>
  <c r="F22" i="4"/>
  <c r="F33" i="4"/>
  <c r="F35" i="4"/>
  <c r="F37" i="4"/>
  <c r="F75" i="4"/>
  <c r="F15" i="4"/>
  <c r="F72" i="4"/>
  <c r="F7" i="4"/>
  <c r="F39" i="4"/>
  <c r="H39" i="4" s="1"/>
  <c r="E38" i="6" s="1"/>
  <c r="F56" i="4"/>
  <c r="F58" i="4"/>
  <c r="F60" i="4"/>
  <c r="F62" i="4"/>
  <c r="M8" i="4"/>
  <c r="M16" i="4"/>
  <c r="M24" i="4"/>
  <c r="M32" i="4"/>
  <c r="M40" i="4"/>
  <c r="M48" i="4"/>
  <c r="M56" i="4"/>
  <c r="M64" i="4"/>
  <c r="M77" i="4"/>
  <c r="M5" i="4"/>
  <c r="M13" i="4"/>
  <c r="M21" i="4"/>
  <c r="M29" i="4"/>
  <c r="M37" i="4"/>
  <c r="M45" i="4"/>
  <c r="M53" i="4"/>
  <c r="M61" i="4"/>
  <c r="M69" i="4"/>
  <c r="M76" i="4"/>
  <c r="C2" i="7"/>
  <c r="M10" i="4"/>
  <c r="M18" i="4"/>
  <c r="M26" i="4"/>
  <c r="M34" i="4"/>
  <c r="M42" i="4"/>
  <c r="M50" i="4"/>
  <c r="M58" i="4"/>
  <c r="M66" i="4"/>
  <c r="M75" i="4"/>
  <c r="M12" i="4"/>
  <c r="M20" i="4"/>
  <c r="M28" i="4"/>
  <c r="M36" i="4"/>
  <c r="M44" i="4"/>
  <c r="M52" i="4"/>
  <c r="M60" i="4"/>
  <c r="M68" i="4"/>
  <c r="M81" i="4"/>
  <c r="M73" i="4"/>
  <c r="M9" i="4"/>
  <c r="M17" i="4"/>
  <c r="M25" i="4"/>
  <c r="M33" i="4"/>
  <c r="M41" i="4"/>
  <c r="M49" i="4"/>
  <c r="M57" i="4"/>
  <c r="M65" i="4"/>
  <c r="M80" i="4"/>
  <c r="M72" i="4"/>
  <c r="M46" i="4"/>
  <c r="M62" i="4"/>
  <c r="M71" i="4"/>
  <c r="M79" i="4"/>
  <c r="M11" i="4"/>
  <c r="M19" i="4"/>
  <c r="M27" i="4"/>
  <c r="M35" i="4"/>
  <c r="M43" i="4"/>
  <c r="M51" i="4"/>
  <c r="M59" i="4"/>
  <c r="M67" i="4"/>
  <c r="M78" i="4"/>
  <c r="G77" i="4"/>
  <c r="G76" i="4"/>
  <c r="G75" i="4"/>
  <c r="G78" i="4"/>
  <c r="G74" i="4"/>
  <c r="H74" i="4" s="1"/>
  <c r="E73" i="6" s="1"/>
  <c r="G81" i="4"/>
  <c r="G73" i="4"/>
  <c r="G70" i="4"/>
  <c r="G80" i="4"/>
  <c r="G72" i="4"/>
  <c r="G79" i="4"/>
  <c r="G71" i="4"/>
  <c r="G18" i="4"/>
  <c r="G19" i="4"/>
  <c r="G33" i="4"/>
  <c r="G36" i="4"/>
  <c r="G44" i="4"/>
  <c r="G49" i="4"/>
  <c r="G53" i="4"/>
  <c r="G57" i="4"/>
  <c r="G61" i="4"/>
  <c r="G65" i="4"/>
  <c r="G69" i="4"/>
  <c r="G32" i="4"/>
  <c r="G48" i="4"/>
  <c r="G64" i="4"/>
  <c r="G6" i="4"/>
  <c r="G13" i="4"/>
  <c r="G16" i="4"/>
  <c r="G22" i="4"/>
  <c r="G37" i="4"/>
  <c r="G40" i="4"/>
  <c r="G45" i="4"/>
  <c r="G9" i="4"/>
  <c r="G52" i="4"/>
  <c r="G7" i="4"/>
  <c r="G23" i="4"/>
  <c r="G26" i="4"/>
  <c r="G41" i="4"/>
  <c r="G50" i="4"/>
  <c r="G54" i="4"/>
  <c r="G58" i="4"/>
  <c r="G62" i="4"/>
  <c r="G66" i="4"/>
  <c r="G12" i="4"/>
  <c r="G68" i="4"/>
  <c r="G4" i="4"/>
  <c r="G10" i="4"/>
  <c r="G17" i="4"/>
  <c r="G20" i="4"/>
  <c r="G27" i="4"/>
  <c r="G30" i="4"/>
  <c r="G46" i="4"/>
  <c r="G51" i="4"/>
  <c r="G55" i="4"/>
  <c r="G59" i="4"/>
  <c r="G63" i="4"/>
  <c r="G67" i="4"/>
  <c r="E3" i="7"/>
  <c r="G11" i="4"/>
  <c r="G31" i="4"/>
  <c r="G34" i="4"/>
  <c r="G42" i="4"/>
  <c r="G47" i="4"/>
  <c r="G29" i="4"/>
  <c r="G60" i="4"/>
  <c r="G5" i="4"/>
  <c r="G8" i="4"/>
  <c r="G14" i="4"/>
  <c r="G21" i="4"/>
  <c r="G24" i="4"/>
  <c r="G35" i="4"/>
  <c r="G38" i="4"/>
  <c r="G43" i="4"/>
  <c r="G56" i="4"/>
  <c r="G15" i="4"/>
  <c r="G25" i="4"/>
  <c r="G28" i="4"/>
  <c r="I81" i="4" l="1"/>
  <c r="F80" i="6" s="1"/>
  <c r="I4" i="4"/>
  <c r="J4" i="4" s="1"/>
  <c r="O4" i="4" s="1"/>
  <c r="Q4" i="4" s="1"/>
  <c r="H76" i="4"/>
  <c r="E75" i="6" s="1"/>
  <c r="H71" i="4"/>
  <c r="E70" i="6" s="1"/>
  <c r="I74" i="4"/>
  <c r="F73" i="6" s="1"/>
  <c r="I77" i="4"/>
  <c r="F76" i="6" s="1"/>
  <c r="I70" i="4"/>
  <c r="F69" i="6" s="1"/>
  <c r="I39" i="4"/>
  <c r="F38" i="6" s="1"/>
  <c r="H73" i="4"/>
  <c r="E72" i="6" s="1"/>
  <c r="I76" i="4"/>
  <c r="F75" i="6" s="1"/>
  <c r="I79" i="4"/>
  <c r="F78" i="6" s="1"/>
  <c r="I78" i="4"/>
  <c r="F77" i="6" s="1"/>
  <c r="H72" i="4"/>
  <c r="E71" i="6" s="1"/>
  <c r="I69" i="4"/>
  <c r="F68" i="6" s="1"/>
  <c r="H81" i="4"/>
  <c r="E80" i="6" s="1"/>
  <c r="I71" i="4"/>
  <c r="F70" i="6" s="1"/>
  <c r="H80" i="4"/>
  <c r="E79" i="6" s="1"/>
  <c r="H75" i="4"/>
  <c r="E74" i="6" s="1"/>
  <c r="I80" i="4"/>
  <c r="I72" i="4"/>
  <c r="H79" i="4"/>
  <c r="H69" i="4"/>
  <c r="E68" i="6" s="1"/>
  <c r="I75" i="4"/>
  <c r="I73" i="4"/>
  <c r="H70" i="4"/>
  <c r="H78" i="4"/>
  <c r="I56" i="4"/>
  <c r="H56" i="4"/>
  <c r="E55" i="6" s="1"/>
  <c r="I27" i="4"/>
  <c r="H27" i="4"/>
  <c r="E26" i="6" s="1"/>
  <c r="H43" i="4"/>
  <c r="E42" i="6" s="1"/>
  <c r="I43" i="4"/>
  <c r="I60" i="4"/>
  <c r="H60" i="4"/>
  <c r="E59" i="6" s="1"/>
  <c r="I67" i="4"/>
  <c r="F66" i="6" s="1"/>
  <c r="H67" i="4"/>
  <c r="E66" i="6" s="1"/>
  <c r="I20" i="4"/>
  <c r="H20" i="4"/>
  <c r="E19" i="6" s="1"/>
  <c r="I58" i="4"/>
  <c r="H58" i="4"/>
  <c r="E57" i="6" s="1"/>
  <c r="I9" i="4"/>
  <c r="H9" i="4"/>
  <c r="E8" i="6" s="1"/>
  <c r="I64" i="4"/>
  <c r="H64" i="4"/>
  <c r="E63" i="6" s="1"/>
  <c r="I49" i="4"/>
  <c r="H49" i="4"/>
  <c r="E48" i="6" s="1"/>
  <c r="H38" i="4"/>
  <c r="E37" i="6" s="1"/>
  <c r="I38" i="4"/>
  <c r="I29" i="4"/>
  <c r="H29" i="4"/>
  <c r="E28" i="6" s="1"/>
  <c r="I63" i="4"/>
  <c r="H63" i="4"/>
  <c r="E62" i="6" s="1"/>
  <c r="I17" i="4"/>
  <c r="H17" i="4"/>
  <c r="E16" i="6" s="1"/>
  <c r="I54" i="4"/>
  <c r="H54" i="4"/>
  <c r="E53" i="6" s="1"/>
  <c r="I45" i="4"/>
  <c r="H45" i="4"/>
  <c r="E44" i="6" s="1"/>
  <c r="I48" i="4"/>
  <c r="H48" i="4"/>
  <c r="E47" i="6" s="1"/>
  <c r="I44" i="4"/>
  <c r="H44" i="4"/>
  <c r="E43" i="6" s="1"/>
  <c r="H5" i="4"/>
  <c r="E4" i="6" s="1"/>
  <c r="I5" i="4"/>
  <c r="I62" i="4"/>
  <c r="H62" i="4"/>
  <c r="E61" i="6" s="1"/>
  <c r="I52" i="4"/>
  <c r="H52" i="4"/>
  <c r="E51" i="6" s="1"/>
  <c r="I6" i="4"/>
  <c r="H6" i="4"/>
  <c r="E5" i="6" s="1"/>
  <c r="I53" i="4"/>
  <c r="H53" i="4"/>
  <c r="E52" i="6" s="1"/>
  <c r="H35" i="4"/>
  <c r="E34" i="6" s="1"/>
  <c r="I35" i="4"/>
  <c r="I47" i="4"/>
  <c r="H47" i="4"/>
  <c r="E46" i="6" s="1"/>
  <c r="I59" i="4"/>
  <c r="H59" i="4"/>
  <c r="E58" i="6" s="1"/>
  <c r="I10" i="4"/>
  <c r="H10" i="4"/>
  <c r="E9" i="6" s="1"/>
  <c r="I50" i="4"/>
  <c r="H50" i="4"/>
  <c r="E49" i="6" s="1"/>
  <c r="I40" i="4"/>
  <c r="H40" i="4"/>
  <c r="E39" i="6" s="1"/>
  <c r="I32" i="4"/>
  <c r="H32" i="4"/>
  <c r="E31" i="6" s="1"/>
  <c r="I36" i="4"/>
  <c r="H36" i="4"/>
  <c r="E35" i="6" s="1"/>
  <c r="H24" i="4"/>
  <c r="E23" i="6" s="1"/>
  <c r="I24" i="4"/>
  <c r="I42" i="4"/>
  <c r="H42" i="4"/>
  <c r="E41" i="6" s="1"/>
  <c r="I55" i="4"/>
  <c r="H55" i="4"/>
  <c r="E54" i="6" s="1"/>
  <c r="I41" i="4"/>
  <c r="H41" i="4"/>
  <c r="E40" i="6" s="1"/>
  <c r="I37" i="4"/>
  <c r="H37" i="4"/>
  <c r="E36" i="6" s="1"/>
  <c r="I33" i="4"/>
  <c r="H33" i="4"/>
  <c r="E32" i="6" s="1"/>
  <c r="H28" i="4"/>
  <c r="E27" i="6" s="1"/>
  <c r="I28" i="4"/>
  <c r="H21" i="4"/>
  <c r="E20" i="6" s="1"/>
  <c r="I21" i="4"/>
  <c r="I34" i="4"/>
  <c r="H34" i="4"/>
  <c r="E33" i="6" s="1"/>
  <c r="I51" i="4"/>
  <c r="H51" i="4"/>
  <c r="E50" i="6" s="1"/>
  <c r="I68" i="4"/>
  <c r="F67" i="6" s="1"/>
  <c r="H68" i="4"/>
  <c r="E67" i="6" s="1"/>
  <c r="I26" i="4"/>
  <c r="H26" i="4"/>
  <c r="E25" i="6" s="1"/>
  <c r="N1" i="4"/>
  <c r="O1" i="4" s="1"/>
  <c r="B8" i="5" s="1"/>
  <c r="I22" i="4"/>
  <c r="H22" i="4"/>
  <c r="E21" i="6" s="1"/>
  <c r="I65" i="4"/>
  <c r="H65" i="4"/>
  <c r="E64" i="6" s="1"/>
  <c r="I19" i="4"/>
  <c r="H19" i="4"/>
  <c r="E18" i="6" s="1"/>
  <c r="H25" i="4"/>
  <c r="E24" i="6" s="1"/>
  <c r="I25" i="4"/>
  <c r="H14" i="4"/>
  <c r="E13" i="6" s="1"/>
  <c r="I14" i="4"/>
  <c r="I31" i="4"/>
  <c r="H31" i="4"/>
  <c r="E30" i="6" s="1"/>
  <c r="I46" i="4"/>
  <c r="H46" i="4"/>
  <c r="E45" i="6" s="1"/>
  <c r="I12" i="4"/>
  <c r="H12" i="4"/>
  <c r="E11" i="6" s="1"/>
  <c r="I23" i="4"/>
  <c r="H23" i="4"/>
  <c r="E22" i="6" s="1"/>
  <c r="I16" i="4"/>
  <c r="H16" i="4"/>
  <c r="E15" i="6" s="1"/>
  <c r="I61" i="4"/>
  <c r="H61" i="4"/>
  <c r="E60" i="6" s="1"/>
  <c r="I18" i="4"/>
  <c r="H18" i="4"/>
  <c r="E17" i="6" s="1"/>
  <c r="H15" i="4"/>
  <c r="E14" i="6" s="1"/>
  <c r="I15" i="4"/>
  <c r="H8" i="4"/>
  <c r="E7" i="6" s="1"/>
  <c r="I8" i="4"/>
  <c r="I11" i="4"/>
  <c r="H11" i="4"/>
  <c r="E10" i="6" s="1"/>
  <c r="I30" i="4"/>
  <c r="H30" i="4"/>
  <c r="E29" i="6" s="1"/>
  <c r="I66" i="4"/>
  <c r="F65" i="6" s="1"/>
  <c r="H66" i="4"/>
  <c r="E65" i="6" s="1"/>
  <c r="I7" i="4"/>
  <c r="H7" i="4"/>
  <c r="E6" i="6" s="1"/>
  <c r="I13" i="4"/>
  <c r="H13" i="4"/>
  <c r="E12" i="6" s="1"/>
  <c r="I57" i="4"/>
  <c r="H57" i="4"/>
  <c r="E56" i="6" s="1"/>
  <c r="N4" i="4" l="1"/>
  <c r="P4" i="4" s="1"/>
  <c r="J39" i="4"/>
  <c r="O39" i="4" s="1"/>
  <c r="Q39" i="4" s="1"/>
  <c r="J76" i="4"/>
  <c r="G75" i="6" s="1"/>
  <c r="J77" i="4"/>
  <c r="G76" i="6" s="1"/>
  <c r="J74" i="4"/>
  <c r="N74" i="4" s="1"/>
  <c r="P74" i="4" s="1"/>
  <c r="J81" i="4"/>
  <c r="G80" i="6" s="1"/>
  <c r="J70" i="4"/>
  <c r="G69" i="6" s="1"/>
  <c r="E69" i="6"/>
  <c r="J69" i="4"/>
  <c r="O69" i="4" s="1"/>
  <c r="Q69" i="4" s="1"/>
  <c r="J73" i="4"/>
  <c r="G72" i="6" s="1"/>
  <c r="F72" i="6"/>
  <c r="J79" i="4"/>
  <c r="G78" i="6" s="1"/>
  <c r="E78" i="6"/>
  <c r="L75" i="6"/>
  <c r="L73" i="6"/>
  <c r="L76" i="6"/>
  <c r="L77" i="6"/>
  <c r="L70" i="6"/>
  <c r="L78" i="6"/>
  <c r="L74" i="6"/>
  <c r="L71" i="6"/>
  <c r="L79" i="6"/>
  <c r="L72" i="6"/>
  <c r="L80" i="6"/>
  <c r="D80" i="6" s="1"/>
  <c r="L69" i="6"/>
  <c r="J75" i="4"/>
  <c r="G74" i="6" s="1"/>
  <c r="F74" i="6"/>
  <c r="J72" i="4"/>
  <c r="G71" i="6" s="1"/>
  <c r="F71" i="6"/>
  <c r="J78" i="4"/>
  <c r="G77" i="6" s="1"/>
  <c r="E77" i="6"/>
  <c r="J80" i="4"/>
  <c r="G79" i="6" s="1"/>
  <c r="F79" i="6"/>
  <c r="J71" i="4"/>
  <c r="N76" i="4"/>
  <c r="P76" i="4" s="1"/>
  <c r="L37" i="6"/>
  <c r="D37" i="6" s="1"/>
  <c r="L34" i="6"/>
  <c r="D34" i="6" s="1"/>
  <c r="L21" i="6"/>
  <c r="D21" i="6" s="1"/>
  <c r="L14" i="6"/>
  <c r="D14" i="6" s="1"/>
  <c r="L7" i="6"/>
  <c r="D7" i="6" s="1"/>
  <c r="L49" i="6"/>
  <c r="D49" i="6" s="1"/>
  <c r="L24" i="6"/>
  <c r="D24" i="6" s="1"/>
  <c r="L17" i="6"/>
  <c r="D17" i="6" s="1"/>
  <c r="L68" i="6"/>
  <c r="D68" i="6" s="1"/>
  <c r="L65" i="6"/>
  <c r="D65" i="6" s="1"/>
  <c r="L62" i="6"/>
  <c r="D62" i="6" s="1"/>
  <c r="L59" i="6"/>
  <c r="D59" i="6" s="1"/>
  <c r="L56" i="6"/>
  <c r="D56" i="6" s="1"/>
  <c r="L50" i="6"/>
  <c r="D50" i="6" s="1"/>
  <c r="L31" i="6"/>
  <c r="D31" i="6" s="1"/>
  <c r="L28" i="6"/>
  <c r="D28" i="6" s="1"/>
  <c r="L18" i="6"/>
  <c r="D18" i="6" s="1"/>
  <c r="L11" i="6"/>
  <c r="D11" i="6" s="1"/>
  <c r="L4" i="6"/>
  <c r="D4" i="6" s="1"/>
  <c r="L61" i="6"/>
  <c r="D61" i="6" s="1"/>
  <c r="L52" i="6"/>
  <c r="D52" i="6" s="1"/>
  <c r="L53" i="6"/>
  <c r="D53" i="6" s="1"/>
  <c r="L47" i="6"/>
  <c r="D47" i="6" s="1"/>
  <c r="L44" i="6"/>
  <c r="D44" i="6" s="1"/>
  <c r="L41" i="6"/>
  <c r="D41" i="6" s="1"/>
  <c r="L38" i="6"/>
  <c r="D38" i="6" s="1"/>
  <c r="L25" i="6"/>
  <c r="D25" i="6" s="1"/>
  <c r="L22" i="6"/>
  <c r="D22" i="6" s="1"/>
  <c r="L15" i="6"/>
  <c r="D15" i="6" s="1"/>
  <c r="L8" i="6"/>
  <c r="D8" i="6" s="1"/>
  <c r="L66" i="6"/>
  <c r="D66" i="6" s="1"/>
  <c r="L35" i="6"/>
  <c r="D35" i="6" s="1"/>
  <c r="L32" i="6"/>
  <c r="D32" i="6" s="1"/>
  <c r="L19" i="6"/>
  <c r="D19" i="6" s="1"/>
  <c r="L12" i="6"/>
  <c r="D12" i="6" s="1"/>
  <c r="L63" i="6"/>
  <c r="D63" i="6" s="1"/>
  <c r="L60" i="6"/>
  <c r="D60" i="6" s="1"/>
  <c r="L57" i="6"/>
  <c r="D57" i="6" s="1"/>
  <c r="L54" i="6"/>
  <c r="D54" i="6" s="1"/>
  <c r="L51" i="6"/>
  <c r="D51" i="6" s="1"/>
  <c r="L48" i="6"/>
  <c r="D48" i="6" s="1"/>
  <c r="L42" i="6"/>
  <c r="D42" i="6" s="1"/>
  <c r="L29" i="6"/>
  <c r="D29" i="6" s="1"/>
  <c r="L26" i="6"/>
  <c r="D26" i="6" s="1"/>
  <c r="L16" i="6"/>
  <c r="D16" i="6" s="1"/>
  <c r="L5" i="6"/>
  <c r="D5" i="6" s="1"/>
  <c r="L55" i="6"/>
  <c r="D55" i="6" s="1"/>
  <c r="L46" i="6"/>
  <c r="D46" i="6" s="1"/>
  <c r="L40" i="6"/>
  <c r="D40" i="6" s="1"/>
  <c r="L27" i="6"/>
  <c r="D27" i="6" s="1"/>
  <c r="L45" i="6"/>
  <c r="D45" i="6" s="1"/>
  <c r="L39" i="6"/>
  <c r="D39" i="6" s="1"/>
  <c r="L36" i="6"/>
  <c r="D36" i="6" s="1"/>
  <c r="L23" i="6"/>
  <c r="D23" i="6" s="1"/>
  <c r="L20" i="6"/>
  <c r="D20" i="6" s="1"/>
  <c r="L9" i="6"/>
  <c r="D9" i="6" s="1"/>
  <c r="L43" i="6"/>
  <c r="D43" i="6" s="1"/>
  <c r="L67" i="6"/>
  <c r="D67" i="6" s="1"/>
  <c r="L64" i="6"/>
  <c r="D64" i="6" s="1"/>
  <c r="L58" i="6"/>
  <c r="D58" i="6" s="1"/>
  <c r="L33" i="6"/>
  <c r="D33" i="6" s="1"/>
  <c r="L30" i="6"/>
  <c r="D30" i="6" s="1"/>
  <c r="L13" i="6"/>
  <c r="D13" i="6" s="1"/>
  <c r="L6" i="6"/>
  <c r="D6" i="6" s="1"/>
  <c r="D8" i="5"/>
  <c r="L10" i="6"/>
  <c r="D10" i="6" s="1"/>
  <c r="L3" i="6"/>
  <c r="D3" i="6" s="1"/>
  <c r="G4" i="7" s="1"/>
  <c r="J49" i="4"/>
  <c r="F48" i="6"/>
  <c r="J57" i="4"/>
  <c r="F56" i="6"/>
  <c r="J30" i="4"/>
  <c r="F29" i="6"/>
  <c r="J18" i="4"/>
  <c r="F17" i="6"/>
  <c r="J34" i="4"/>
  <c r="F33" i="6"/>
  <c r="J42" i="4"/>
  <c r="F41" i="6"/>
  <c r="J40" i="4"/>
  <c r="F39" i="6"/>
  <c r="F46" i="6"/>
  <c r="J47" i="4"/>
  <c r="J13" i="4"/>
  <c r="F12" i="6"/>
  <c r="F10" i="6"/>
  <c r="J11" i="4"/>
  <c r="J46" i="4"/>
  <c r="F45" i="6"/>
  <c r="J19" i="4"/>
  <c r="F18" i="6"/>
  <c r="J26" i="4"/>
  <c r="F25" i="6"/>
  <c r="J37" i="4"/>
  <c r="F36" i="6"/>
  <c r="F7" i="6"/>
  <c r="J8" i="4"/>
  <c r="J28" i="4"/>
  <c r="F27" i="6"/>
  <c r="J62" i="4"/>
  <c r="F61" i="6"/>
  <c r="J45" i="4"/>
  <c r="F44" i="6"/>
  <c r="F28" i="6"/>
  <c r="J29" i="4"/>
  <c r="J9" i="4"/>
  <c r="F8" i="6"/>
  <c r="J60" i="4"/>
  <c r="F59" i="6"/>
  <c r="F6" i="6"/>
  <c r="J7" i="4"/>
  <c r="J16" i="4"/>
  <c r="F15" i="6"/>
  <c r="F30" i="6"/>
  <c r="J31" i="4"/>
  <c r="F64" i="6"/>
  <c r="J65" i="4"/>
  <c r="J68" i="4"/>
  <c r="J41" i="4"/>
  <c r="F40" i="6"/>
  <c r="J36" i="4"/>
  <c r="F35" i="6"/>
  <c r="J10" i="4"/>
  <c r="F9" i="6"/>
  <c r="F4" i="6"/>
  <c r="J5" i="4"/>
  <c r="J38" i="4"/>
  <c r="F37" i="6"/>
  <c r="J43" i="4"/>
  <c r="F42" i="6"/>
  <c r="F14" i="6"/>
  <c r="J15" i="4"/>
  <c r="J14" i="4"/>
  <c r="F13" i="6"/>
  <c r="F52" i="6"/>
  <c r="J53" i="4"/>
  <c r="J54" i="4"/>
  <c r="F53" i="6"/>
  <c r="J58" i="4"/>
  <c r="F57" i="6"/>
  <c r="J66" i="4"/>
  <c r="J23" i="4"/>
  <c r="F22" i="6"/>
  <c r="J51" i="4"/>
  <c r="F50" i="6"/>
  <c r="J33" i="4"/>
  <c r="F32" i="6"/>
  <c r="J55" i="4"/>
  <c r="F54" i="6"/>
  <c r="J32" i="4"/>
  <c r="F31" i="6"/>
  <c r="J59" i="4"/>
  <c r="F58" i="6"/>
  <c r="J44" i="4"/>
  <c r="F43" i="6"/>
  <c r="J20" i="4"/>
  <c r="F19" i="6"/>
  <c r="J27" i="4"/>
  <c r="F26" i="6"/>
  <c r="F24" i="6"/>
  <c r="J25" i="4"/>
  <c r="J17" i="4"/>
  <c r="F16" i="6"/>
  <c r="F11" i="6"/>
  <c r="J12" i="4"/>
  <c r="J22" i="4"/>
  <c r="F21" i="6"/>
  <c r="J6" i="4"/>
  <c r="F5" i="6"/>
  <c r="J21" i="4"/>
  <c r="F20" i="6"/>
  <c r="J24" i="4"/>
  <c r="F23" i="6"/>
  <c r="F34" i="6"/>
  <c r="J35" i="4"/>
  <c r="J52" i="4"/>
  <c r="F51" i="6"/>
  <c r="J48" i="4"/>
  <c r="F47" i="6"/>
  <c r="J63" i="4"/>
  <c r="F62" i="6"/>
  <c r="J64" i="4"/>
  <c r="F63" i="6"/>
  <c r="J67" i="4"/>
  <c r="J56" i="4"/>
  <c r="F55" i="6"/>
  <c r="J61" i="4"/>
  <c r="F60" i="6"/>
  <c r="J50" i="4"/>
  <c r="F49" i="6"/>
  <c r="N77" i="4" l="1"/>
  <c r="P77" i="4" s="1"/>
  <c r="O77" i="4"/>
  <c r="Q77" i="4" s="1"/>
  <c r="O76" i="4"/>
  <c r="Q76" i="4" s="1"/>
  <c r="N39" i="4"/>
  <c r="P39" i="4" s="1"/>
  <c r="H38" i="6" s="1"/>
  <c r="B38" i="6" s="1"/>
  <c r="O70" i="4"/>
  <c r="Q70" i="4" s="1"/>
  <c r="G68" i="6"/>
  <c r="G38" i="6"/>
  <c r="N75" i="4"/>
  <c r="P75" i="4" s="1"/>
  <c r="H74" i="6" s="1"/>
  <c r="B74" i="6" s="1"/>
  <c r="N79" i="4"/>
  <c r="P79" i="4" s="1"/>
  <c r="H78" i="6" s="1"/>
  <c r="B78" i="6" s="1"/>
  <c r="N72" i="4"/>
  <c r="P72" i="4" s="1"/>
  <c r="H71" i="6" s="1"/>
  <c r="B71" i="6" s="1"/>
  <c r="G73" i="6"/>
  <c r="O74" i="4"/>
  <c r="Q74" i="4" s="1"/>
  <c r="N81" i="4"/>
  <c r="P81" i="4" s="1"/>
  <c r="H80" i="6" s="1"/>
  <c r="B80" i="6" s="1"/>
  <c r="O79" i="4"/>
  <c r="Q79" i="4" s="1"/>
  <c r="O72" i="4"/>
  <c r="Q72" i="4" s="1"/>
  <c r="O81" i="4"/>
  <c r="Q81" i="4" s="1"/>
  <c r="N70" i="4"/>
  <c r="P70" i="4" s="1"/>
  <c r="H69" i="6" s="1"/>
  <c r="B69" i="6" s="1"/>
  <c r="N69" i="4"/>
  <c r="P69" i="4" s="1"/>
  <c r="H68" i="6" s="1"/>
  <c r="B68" i="6" s="1"/>
  <c r="O73" i="4"/>
  <c r="Q73" i="4" s="1"/>
  <c r="O80" i="4"/>
  <c r="Q80" i="4" s="1"/>
  <c r="D74" i="6"/>
  <c r="N73" i="4"/>
  <c r="P73" i="4" s="1"/>
  <c r="H72" i="6" s="1"/>
  <c r="B72" i="6" s="1"/>
  <c r="N80" i="4"/>
  <c r="P80" i="4" s="1"/>
  <c r="H79" i="6" s="1"/>
  <c r="B79" i="6" s="1"/>
  <c r="D78" i="6"/>
  <c r="N78" i="4"/>
  <c r="P78" i="4" s="1"/>
  <c r="H77" i="6" s="1"/>
  <c r="B77" i="6" s="1"/>
  <c r="G70" i="6"/>
  <c r="N71" i="4"/>
  <c r="P71" i="4" s="1"/>
  <c r="H70" i="6" s="1"/>
  <c r="B70" i="6" s="1"/>
  <c r="O71" i="4"/>
  <c r="Q71" i="4" s="1"/>
  <c r="D70" i="6"/>
  <c r="O78" i="4"/>
  <c r="Q78" i="4" s="1"/>
  <c r="D69" i="6"/>
  <c r="D77" i="6"/>
  <c r="H76" i="6"/>
  <c r="B76" i="6" s="1"/>
  <c r="D76" i="6"/>
  <c r="D72" i="6"/>
  <c r="D79" i="6"/>
  <c r="D73" i="6"/>
  <c r="H73" i="6"/>
  <c r="B73" i="6" s="1"/>
  <c r="O75" i="4"/>
  <c r="Q75" i="4" s="1"/>
  <c r="D71" i="6"/>
  <c r="D75" i="6"/>
  <c r="H75" i="6"/>
  <c r="B75" i="6" s="1"/>
  <c r="O25" i="4"/>
  <c r="Q25" i="4" s="1"/>
  <c r="G24" i="6"/>
  <c r="N25" i="4"/>
  <c r="P25" i="4" s="1"/>
  <c r="H24" i="6" s="1"/>
  <c r="B24" i="6" s="1"/>
  <c r="N29" i="4"/>
  <c r="P29" i="4" s="1"/>
  <c r="H28" i="6" s="1"/>
  <c r="B28" i="6" s="1"/>
  <c r="G28" i="6"/>
  <c r="O29" i="4"/>
  <c r="Q29" i="4" s="1"/>
  <c r="O67" i="4"/>
  <c r="Q67" i="4" s="1"/>
  <c r="N67" i="4"/>
  <c r="P67" i="4" s="1"/>
  <c r="H66" i="6" s="1"/>
  <c r="B66" i="6" s="1"/>
  <c r="G66" i="6"/>
  <c r="O52" i="4"/>
  <c r="Q52" i="4" s="1"/>
  <c r="N52" i="4"/>
  <c r="P52" i="4" s="1"/>
  <c r="H51" i="6" s="1"/>
  <c r="B51" i="6" s="1"/>
  <c r="G51" i="6"/>
  <c r="N6" i="4"/>
  <c r="P6" i="4" s="1"/>
  <c r="H5" i="6" s="1"/>
  <c r="B5" i="6" s="1"/>
  <c r="G5" i="6"/>
  <c r="O6" i="4"/>
  <c r="Q6" i="4" s="1"/>
  <c r="O15" i="4"/>
  <c r="Q15" i="4" s="1"/>
  <c r="N15" i="4"/>
  <c r="P15" i="4" s="1"/>
  <c r="H14" i="6" s="1"/>
  <c r="B14" i="6" s="1"/>
  <c r="G14" i="6"/>
  <c r="N38" i="4"/>
  <c r="P38" i="4" s="1"/>
  <c r="H37" i="6" s="1"/>
  <c r="B37" i="6" s="1"/>
  <c r="G37" i="6"/>
  <c r="O38" i="4"/>
  <c r="Q38" i="4" s="1"/>
  <c r="O41" i="4"/>
  <c r="Q41" i="4" s="1"/>
  <c r="G40" i="6"/>
  <c r="N41" i="4"/>
  <c r="P41" i="4" s="1"/>
  <c r="H40" i="6" s="1"/>
  <c r="B40" i="6" s="1"/>
  <c r="O16" i="4"/>
  <c r="Q16" i="4" s="1"/>
  <c r="G15" i="6"/>
  <c r="N16" i="4"/>
  <c r="P16" i="4" s="1"/>
  <c r="H15" i="6" s="1"/>
  <c r="B15" i="6" s="1"/>
  <c r="G29" i="6"/>
  <c r="O30" i="4"/>
  <c r="Q30" i="4" s="1"/>
  <c r="N30" i="4"/>
  <c r="P30" i="4" s="1"/>
  <c r="H29" i="6" s="1"/>
  <c r="B29" i="6" s="1"/>
  <c r="O35" i="4"/>
  <c r="Q35" i="4" s="1"/>
  <c r="G34" i="6"/>
  <c r="N35" i="4"/>
  <c r="P35" i="4" s="1"/>
  <c r="H34" i="6" s="1"/>
  <c r="B34" i="6" s="1"/>
  <c r="G32" i="6"/>
  <c r="O33" i="4"/>
  <c r="Q33" i="4" s="1"/>
  <c r="N33" i="4"/>
  <c r="P33" i="4" s="1"/>
  <c r="H32" i="6" s="1"/>
  <c r="B32" i="6" s="1"/>
  <c r="N58" i="4"/>
  <c r="P58" i="4" s="1"/>
  <c r="H57" i="6" s="1"/>
  <c r="B57" i="6" s="1"/>
  <c r="G57" i="6"/>
  <c r="O58" i="4"/>
  <c r="Q58" i="4" s="1"/>
  <c r="O5" i="4"/>
  <c r="Q5" i="4" s="1"/>
  <c r="N5" i="4"/>
  <c r="P5" i="4" s="1"/>
  <c r="G4" i="6"/>
  <c r="O7" i="4"/>
  <c r="Q7" i="4" s="1"/>
  <c r="N7" i="4"/>
  <c r="P7" i="4" s="1"/>
  <c r="H6" i="6" s="1"/>
  <c r="B6" i="6" s="1"/>
  <c r="G6" i="6"/>
  <c r="O11" i="4"/>
  <c r="Q11" i="4" s="1"/>
  <c r="G10" i="6"/>
  <c r="N11" i="4"/>
  <c r="P11" i="4" s="1"/>
  <c r="H10" i="6" s="1"/>
  <c r="B10" i="6" s="1"/>
  <c r="O55" i="4"/>
  <c r="Q55" i="4" s="1"/>
  <c r="N55" i="4"/>
  <c r="P55" i="4" s="1"/>
  <c r="H54" i="6" s="1"/>
  <c r="B54" i="6" s="1"/>
  <c r="G54" i="6"/>
  <c r="G13" i="6"/>
  <c r="O14" i="4"/>
  <c r="Q14" i="4" s="1"/>
  <c r="N14" i="4"/>
  <c r="P14" i="4" s="1"/>
  <c r="H13" i="6" s="1"/>
  <c r="B13" i="6" s="1"/>
  <c r="O8" i="4"/>
  <c r="Q8" i="4" s="1"/>
  <c r="G7" i="6"/>
  <c r="N8" i="4"/>
  <c r="P8" i="4" s="1"/>
  <c r="H7" i="6" s="1"/>
  <c r="B7" i="6" s="1"/>
  <c r="N46" i="4"/>
  <c r="P46" i="4" s="1"/>
  <c r="H45" i="6" s="1"/>
  <c r="B45" i="6" s="1"/>
  <c r="G45" i="6"/>
  <c r="O46" i="4"/>
  <c r="Q46" i="4" s="1"/>
  <c r="O40" i="4"/>
  <c r="Q40" i="4" s="1"/>
  <c r="G39" i="6"/>
  <c r="N40" i="4"/>
  <c r="P40" i="4" s="1"/>
  <c r="H39" i="6" s="1"/>
  <c r="B39" i="6" s="1"/>
  <c r="G49" i="6"/>
  <c r="O50" i="4"/>
  <c r="Q50" i="4" s="1"/>
  <c r="N50" i="4"/>
  <c r="P50" i="4" s="1"/>
  <c r="H49" i="6" s="1"/>
  <c r="B49" i="6" s="1"/>
  <c r="N64" i="4"/>
  <c r="P64" i="4" s="1"/>
  <c r="H63" i="6" s="1"/>
  <c r="B63" i="6" s="1"/>
  <c r="O64" i="4"/>
  <c r="Q64" i="4" s="1"/>
  <c r="G63" i="6"/>
  <c r="G21" i="6"/>
  <c r="O22" i="4"/>
  <c r="Q22" i="4" s="1"/>
  <c r="N22" i="4"/>
  <c r="P22" i="4" s="1"/>
  <c r="H21" i="6" s="1"/>
  <c r="B21" i="6" s="1"/>
  <c r="O27" i="4"/>
  <c r="Q27" i="4" s="1"/>
  <c r="N27" i="4"/>
  <c r="P27" i="4" s="1"/>
  <c r="H26" i="6" s="1"/>
  <c r="B26" i="6" s="1"/>
  <c r="G26" i="6"/>
  <c r="O68" i="4"/>
  <c r="Q68" i="4" s="1"/>
  <c r="N68" i="4"/>
  <c r="P68" i="4" s="1"/>
  <c r="H67" i="6" s="1"/>
  <c r="B67" i="6" s="1"/>
  <c r="G67" i="6"/>
  <c r="O45" i="4"/>
  <c r="Q45" i="4" s="1"/>
  <c r="G44" i="6"/>
  <c r="N45" i="4"/>
  <c r="P45" i="4" s="1"/>
  <c r="H44" i="6" s="1"/>
  <c r="B44" i="6" s="1"/>
  <c r="O37" i="4"/>
  <c r="Q37" i="4" s="1"/>
  <c r="N37" i="4"/>
  <c r="P37" i="4" s="1"/>
  <c r="H36" i="6" s="1"/>
  <c r="B36" i="6" s="1"/>
  <c r="G36" i="6"/>
  <c r="O42" i="4"/>
  <c r="Q42" i="4" s="1"/>
  <c r="N42" i="4"/>
  <c r="P42" i="4" s="1"/>
  <c r="H41" i="6" s="1"/>
  <c r="B41" i="6" s="1"/>
  <c r="G41" i="6"/>
  <c r="O57" i="4"/>
  <c r="Q57" i="4" s="1"/>
  <c r="G56" i="6"/>
  <c r="N57" i="4"/>
  <c r="P57" i="4" s="1"/>
  <c r="H56" i="6" s="1"/>
  <c r="B56" i="6" s="1"/>
  <c r="O12" i="4"/>
  <c r="Q12" i="4" s="1"/>
  <c r="G11" i="6"/>
  <c r="N12" i="4"/>
  <c r="P12" i="4" s="1"/>
  <c r="H11" i="6" s="1"/>
  <c r="B11" i="6" s="1"/>
  <c r="G58" i="6"/>
  <c r="O59" i="4"/>
  <c r="Q59" i="4" s="1"/>
  <c r="N59" i="4"/>
  <c r="P59" i="4" s="1"/>
  <c r="H58" i="6" s="1"/>
  <c r="B58" i="6" s="1"/>
  <c r="G50" i="6"/>
  <c r="O51" i="4"/>
  <c r="Q51" i="4" s="1"/>
  <c r="N51" i="4"/>
  <c r="P51" i="4" s="1"/>
  <c r="H50" i="6" s="1"/>
  <c r="B50" i="6" s="1"/>
  <c r="G53" i="6"/>
  <c r="O54" i="4"/>
  <c r="Q54" i="4" s="1"/>
  <c r="N54" i="4"/>
  <c r="P54" i="4" s="1"/>
  <c r="H53" i="6" s="1"/>
  <c r="B53" i="6" s="1"/>
  <c r="O65" i="4"/>
  <c r="Q65" i="4" s="1"/>
  <c r="G64" i="6"/>
  <c r="N65" i="4"/>
  <c r="P65" i="4" s="1"/>
  <c r="H64" i="6" s="1"/>
  <c r="B64" i="6" s="1"/>
  <c r="O24" i="4"/>
  <c r="Q24" i="4" s="1"/>
  <c r="G23" i="6"/>
  <c r="N24" i="4"/>
  <c r="P24" i="4" s="1"/>
  <c r="H23" i="6" s="1"/>
  <c r="B23" i="6" s="1"/>
  <c r="O53" i="4"/>
  <c r="Q53" i="4" s="1"/>
  <c r="G52" i="6"/>
  <c r="N53" i="4"/>
  <c r="P53" i="4" s="1"/>
  <c r="H52" i="6" s="1"/>
  <c r="B52" i="6" s="1"/>
  <c r="O10" i="4"/>
  <c r="Q10" i="4" s="1"/>
  <c r="N10" i="4"/>
  <c r="P10" i="4" s="1"/>
  <c r="H9" i="6" s="1"/>
  <c r="B9" i="6" s="1"/>
  <c r="G9" i="6"/>
  <c r="G59" i="6"/>
  <c r="N60" i="4"/>
  <c r="P60" i="4" s="1"/>
  <c r="H59" i="6" s="1"/>
  <c r="B59" i="6" s="1"/>
  <c r="O60" i="4"/>
  <c r="Q60" i="4" s="1"/>
  <c r="G61" i="6"/>
  <c r="N62" i="4"/>
  <c r="P62" i="4" s="1"/>
  <c r="H61" i="6" s="1"/>
  <c r="B61" i="6" s="1"/>
  <c r="O62" i="4"/>
  <c r="Q62" i="4" s="1"/>
  <c r="N26" i="4"/>
  <c r="P26" i="4" s="1"/>
  <c r="H25" i="6" s="1"/>
  <c r="B25" i="6" s="1"/>
  <c r="G25" i="6"/>
  <c r="O26" i="4"/>
  <c r="Q26" i="4" s="1"/>
  <c r="O34" i="4"/>
  <c r="Q34" i="4" s="1"/>
  <c r="G33" i="6"/>
  <c r="N34" i="4"/>
  <c r="P34" i="4" s="1"/>
  <c r="H33" i="6" s="1"/>
  <c r="B33" i="6" s="1"/>
  <c r="O49" i="4"/>
  <c r="Q49" i="4" s="1"/>
  <c r="G48" i="6"/>
  <c r="N49" i="4"/>
  <c r="P49" i="4" s="1"/>
  <c r="H48" i="6" s="1"/>
  <c r="B48" i="6" s="1"/>
  <c r="O32" i="4"/>
  <c r="Q32" i="4" s="1"/>
  <c r="G31" i="6"/>
  <c r="N32" i="4"/>
  <c r="P32" i="4" s="1"/>
  <c r="H31" i="6" s="1"/>
  <c r="B31" i="6" s="1"/>
  <c r="O23" i="4"/>
  <c r="Q23" i="4" s="1"/>
  <c r="G22" i="6"/>
  <c r="N23" i="4"/>
  <c r="P23" i="4" s="1"/>
  <c r="H22" i="6" s="1"/>
  <c r="B22" i="6" s="1"/>
  <c r="O31" i="4"/>
  <c r="Q31" i="4" s="1"/>
  <c r="G30" i="6"/>
  <c r="N31" i="4"/>
  <c r="P31" i="4" s="1"/>
  <c r="H30" i="6" s="1"/>
  <c r="B30" i="6" s="1"/>
  <c r="O47" i="4"/>
  <c r="Q47" i="4" s="1"/>
  <c r="G46" i="6"/>
  <c r="N47" i="4"/>
  <c r="P47" i="4" s="1"/>
  <c r="H46" i="6" s="1"/>
  <c r="B46" i="6" s="1"/>
  <c r="O61" i="4"/>
  <c r="Q61" i="4" s="1"/>
  <c r="N61" i="4"/>
  <c r="P61" i="4" s="1"/>
  <c r="H60" i="6" s="1"/>
  <c r="B60" i="6" s="1"/>
  <c r="G60" i="6"/>
  <c r="G62" i="6"/>
  <c r="O63" i="4"/>
  <c r="Q63" i="4" s="1"/>
  <c r="N63" i="4"/>
  <c r="P63" i="4" s="1"/>
  <c r="H62" i="6" s="1"/>
  <c r="B62" i="6" s="1"/>
  <c r="O20" i="4"/>
  <c r="Q20" i="4" s="1"/>
  <c r="G19" i="6"/>
  <c r="N20" i="4"/>
  <c r="P20" i="4" s="1"/>
  <c r="H19" i="6" s="1"/>
  <c r="B19" i="6" s="1"/>
  <c r="G12" i="6"/>
  <c r="O13" i="4"/>
  <c r="Q13" i="4" s="1"/>
  <c r="N13" i="4"/>
  <c r="P13" i="4" s="1"/>
  <c r="H12" i="6" s="1"/>
  <c r="B12" i="6" s="1"/>
  <c r="O56" i="4"/>
  <c r="Q56" i="4" s="1"/>
  <c r="G55" i="6"/>
  <c r="N56" i="4"/>
  <c r="P56" i="4" s="1"/>
  <c r="H55" i="6" s="1"/>
  <c r="B55" i="6" s="1"/>
  <c r="O48" i="4"/>
  <c r="Q48" i="4" s="1"/>
  <c r="G47" i="6"/>
  <c r="N48" i="4"/>
  <c r="P48" i="4" s="1"/>
  <c r="H47" i="6" s="1"/>
  <c r="B47" i="6" s="1"/>
  <c r="O21" i="4"/>
  <c r="Q21" i="4" s="1"/>
  <c r="N21" i="4"/>
  <c r="P21" i="4" s="1"/>
  <c r="H20" i="6" s="1"/>
  <c r="B20" i="6" s="1"/>
  <c r="G20" i="6"/>
  <c r="O17" i="4"/>
  <c r="Q17" i="4" s="1"/>
  <c r="N17" i="4"/>
  <c r="P17" i="4" s="1"/>
  <c r="H16" i="6" s="1"/>
  <c r="B16" i="6" s="1"/>
  <c r="G16" i="6"/>
  <c r="O44" i="4"/>
  <c r="Q44" i="4" s="1"/>
  <c r="N44" i="4"/>
  <c r="P44" i="4" s="1"/>
  <c r="H43" i="6" s="1"/>
  <c r="B43" i="6" s="1"/>
  <c r="G43" i="6"/>
  <c r="O43" i="4"/>
  <c r="Q43" i="4" s="1"/>
  <c r="N43" i="4"/>
  <c r="P43" i="4" s="1"/>
  <c r="H42" i="6" s="1"/>
  <c r="B42" i="6" s="1"/>
  <c r="G42" i="6"/>
  <c r="N36" i="4"/>
  <c r="P36" i="4" s="1"/>
  <c r="H35" i="6" s="1"/>
  <c r="B35" i="6" s="1"/>
  <c r="G35" i="6"/>
  <c r="O36" i="4"/>
  <c r="Q36" i="4" s="1"/>
  <c r="N9" i="4"/>
  <c r="P9" i="4" s="1"/>
  <c r="H8" i="6" s="1"/>
  <c r="B8" i="6" s="1"/>
  <c r="O9" i="4"/>
  <c r="Q9" i="4" s="1"/>
  <c r="G8" i="6"/>
  <c r="O28" i="4"/>
  <c r="Q28" i="4" s="1"/>
  <c r="N28" i="4"/>
  <c r="P28" i="4" s="1"/>
  <c r="H27" i="6" s="1"/>
  <c r="B27" i="6" s="1"/>
  <c r="G27" i="6"/>
  <c r="O19" i="4"/>
  <c r="Q19" i="4" s="1"/>
  <c r="N19" i="4"/>
  <c r="P19" i="4" s="1"/>
  <c r="H18" i="6" s="1"/>
  <c r="B18" i="6" s="1"/>
  <c r="G18" i="6"/>
  <c r="N18" i="4"/>
  <c r="P18" i="4" s="1"/>
  <c r="H17" i="6" s="1"/>
  <c r="B17" i="6" s="1"/>
  <c r="G17" i="6"/>
  <c r="O18" i="4"/>
  <c r="Q18" i="4" s="1"/>
  <c r="G65" i="6"/>
  <c r="O66" i="4"/>
  <c r="Q66" i="4" s="1"/>
  <c r="N66" i="4"/>
  <c r="P66" i="4" s="1"/>
  <c r="H65" i="6" s="1"/>
  <c r="B65" i="6" s="1"/>
  <c r="H2" i="4" l="1"/>
  <c r="H4" i="6"/>
  <c r="B4" i="6" s="1"/>
  <c r="A4" i="6" s="1"/>
  <c r="H1" i="4"/>
  <c r="B9" i="5" s="1"/>
  <c r="A5" i="6" l="1"/>
  <c r="A6" i="6" s="1"/>
  <c r="A7" i="6" s="1"/>
  <c r="A8" i="6" s="1"/>
  <c r="A9" i="6" s="1"/>
  <c r="A10" i="6" s="1"/>
  <c r="D11" i="5"/>
  <c r="I1" i="4"/>
  <c r="B11" i="5" s="1"/>
  <c r="A11" i="6" l="1"/>
  <c r="A12" i="6" l="1"/>
  <c r="A13" i="6" l="1"/>
  <c r="A14" i="6" l="1"/>
  <c r="A15" i="6" l="1"/>
  <c r="B86" i="7"/>
  <c r="B87" i="7"/>
  <c r="C87" i="7"/>
  <c r="G88" i="7"/>
  <c r="D87" i="7"/>
  <c r="G86" i="7"/>
  <c r="C88" i="7"/>
  <c r="E87" i="7"/>
  <c r="E88" i="7"/>
  <c r="B88" i="7"/>
  <c r="E86" i="7"/>
  <c r="D88" i="7"/>
  <c r="C86" i="7"/>
  <c r="G87" i="7"/>
  <c r="D86" i="7"/>
  <c r="A16" i="6" l="1"/>
  <c r="A17" i="6" l="1"/>
  <c r="C5" i="7"/>
  <c r="D5" i="7"/>
  <c r="E5" i="7"/>
  <c r="G5" i="7"/>
  <c r="F5" i="7"/>
  <c r="B5" i="7"/>
  <c r="A18" i="6" l="1"/>
  <c r="A19" i="6" l="1"/>
  <c r="C6" i="7"/>
  <c r="D6" i="7"/>
  <c r="B6" i="7"/>
  <c r="E6" i="7"/>
  <c r="F6" i="7"/>
  <c r="G6" i="7"/>
  <c r="D7" i="7" l="1"/>
  <c r="A20" i="6"/>
  <c r="E8" i="7"/>
  <c r="D8" i="7"/>
  <c r="B7" i="7"/>
  <c r="G8" i="7"/>
  <c r="E7" i="7"/>
  <c r="F7" i="7"/>
  <c r="C8" i="7"/>
  <c r="C7" i="7"/>
  <c r="G7" i="7"/>
  <c r="B8" i="7" l="1"/>
  <c r="F8" i="7"/>
  <c r="A21" i="6"/>
  <c r="C9" i="7" l="1"/>
  <c r="F9" i="7"/>
  <c r="D9" i="7"/>
  <c r="B9" i="7"/>
  <c r="A22" i="6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C42" i="7" s="1"/>
  <c r="G9" i="7"/>
  <c r="E9" i="7"/>
  <c r="C85" i="7"/>
  <c r="G85" i="7"/>
  <c r="B85" i="7"/>
  <c r="D85" i="7"/>
  <c r="B16" i="7" l="1"/>
  <c r="F15" i="7"/>
  <c r="F22" i="7"/>
  <c r="E100" i="7"/>
  <c r="D102" i="7"/>
  <c r="F45" i="7"/>
  <c r="E98" i="7"/>
  <c r="C24" i="7"/>
  <c r="G55" i="7"/>
  <c r="E29" i="7"/>
  <c r="C75" i="7"/>
  <c r="D64" i="7"/>
  <c r="D108" i="7"/>
  <c r="D59" i="7"/>
  <c r="B18" i="7"/>
  <c r="B33" i="7"/>
  <c r="E21" i="7"/>
  <c r="G66" i="7"/>
  <c r="C30" i="7"/>
  <c r="G67" i="7"/>
  <c r="D54" i="7"/>
  <c r="B39" i="7"/>
  <c r="E53" i="7"/>
  <c r="E52" i="7"/>
  <c r="C22" i="7"/>
  <c r="D21" i="7"/>
  <c r="B80" i="7"/>
  <c r="C77" i="7"/>
  <c r="C59" i="7"/>
  <c r="G32" i="7"/>
  <c r="C76" i="7"/>
  <c r="E91" i="7"/>
  <c r="D94" i="7"/>
  <c r="E15" i="7"/>
  <c r="E58" i="7"/>
  <c r="F25" i="7"/>
  <c r="E25" i="7"/>
  <c r="G54" i="7"/>
  <c r="G16" i="7"/>
  <c r="C111" i="7"/>
  <c r="E117" i="7"/>
  <c r="G34" i="7"/>
  <c r="G62" i="7"/>
  <c r="B110" i="7"/>
  <c r="D89" i="7"/>
  <c r="C29" i="7"/>
  <c r="E82" i="7"/>
  <c r="D50" i="7"/>
  <c r="B76" i="7"/>
  <c r="C15" i="7"/>
  <c r="F32" i="7"/>
  <c r="F38" i="7"/>
  <c r="F23" i="7"/>
  <c r="D60" i="7"/>
  <c r="D11" i="7"/>
  <c r="D93" i="7"/>
  <c r="G92" i="7"/>
  <c r="C83" i="7"/>
  <c r="F49" i="7"/>
  <c r="B89" i="7"/>
  <c r="D111" i="7"/>
  <c r="G112" i="7"/>
  <c r="G12" i="7"/>
  <c r="G56" i="7"/>
  <c r="C71" i="7"/>
  <c r="D18" i="7"/>
  <c r="D103" i="7"/>
  <c r="F21" i="7"/>
  <c r="G22" i="7"/>
  <c r="B36" i="7"/>
  <c r="G45" i="7"/>
  <c r="B108" i="7"/>
  <c r="F13" i="7"/>
  <c r="C13" i="7"/>
  <c r="D43" i="7"/>
  <c r="C36" i="7"/>
  <c r="D36" i="7"/>
  <c r="D15" i="7"/>
  <c r="E49" i="7"/>
  <c r="C38" i="7"/>
  <c r="G27" i="7"/>
  <c r="G26" i="7"/>
  <c r="D120" i="7"/>
  <c r="C37" i="7"/>
  <c r="C47" i="7"/>
  <c r="D13" i="7"/>
  <c r="C28" i="7"/>
  <c r="G94" i="7"/>
  <c r="B42" i="7"/>
  <c r="C93" i="7"/>
  <c r="B19" i="7"/>
  <c r="C50" i="7"/>
  <c r="D26" i="7"/>
  <c r="F30" i="7"/>
  <c r="F10" i="7"/>
  <c r="C53" i="7"/>
  <c r="E107" i="7"/>
  <c r="E55" i="7"/>
  <c r="B82" i="7"/>
  <c r="B13" i="7"/>
  <c r="G20" i="7"/>
  <c r="G30" i="7"/>
  <c r="E13" i="7"/>
  <c r="B100" i="7"/>
  <c r="D67" i="7"/>
  <c r="G68" i="7"/>
  <c r="E41" i="7"/>
  <c r="D96" i="7"/>
  <c r="C73" i="7"/>
  <c r="C11" i="7"/>
  <c r="G78" i="7"/>
  <c r="C101" i="7"/>
  <c r="B34" i="7"/>
  <c r="D72" i="7"/>
  <c r="E77" i="7"/>
  <c r="D97" i="7"/>
  <c r="G47" i="7"/>
  <c r="G40" i="7"/>
  <c r="G37" i="7"/>
  <c r="B69" i="7"/>
  <c r="C110" i="7"/>
  <c r="E97" i="7"/>
  <c r="C39" i="7"/>
  <c r="E16" i="7"/>
  <c r="G21" i="7"/>
  <c r="C108" i="7"/>
  <c r="G95" i="7"/>
  <c r="G33" i="7"/>
  <c r="F27" i="7"/>
  <c r="B50" i="7"/>
  <c r="C20" i="7"/>
  <c r="D29" i="7"/>
  <c r="C32" i="7"/>
  <c r="C19" i="7"/>
  <c r="C10" i="7"/>
  <c r="F19" i="7"/>
  <c r="B46" i="7"/>
  <c r="B10" i="7"/>
  <c r="D20" i="7"/>
  <c r="E79" i="7"/>
  <c r="D34" i="7"/>
  <c r="C16" i="7"/>
  <c r="G97" i="7"/>
  <c r="D16" i="7"/>
  <c r="E33" i="7"/>
  <c r="B32" i="7"/>
  <c r="C119" i="7"/>
  <c r="C14" i="7"/>
  <c r="F52" i="7"/>
  <c r="D56" i="7"/>
  <c r="F26" i="7"/>
  <c r="D17" i="7"/>
  <c r="D45" i="7"/>
  <c r="E38" i="7"/>
  <c r="D31" i="7"/>
  <c r="C109" i="7"/>
  <c r="B96" i="7"/>
  <c r="C26" i="7"/>
  <c r="D42" i="7"/>
  <c r="F33" i="7"/>
  <c r="F11" i="7"/>
  <c r="B26" i="7"/>
  <c r="B25" i="7"/>
  <c r="D22" i="7"/>
  <c r="D30" i="7"/>
  <c r="E63" i="7"/>
  <c r="C90" i="7"/>
  <c r="D113" i="7"/>
  <c r="E12" i="7"/>
  <c r="G74" i="7"/>
  <c r="B101" i="7"/>
  <c r="C112" i="7"/>
  <c r="E60" i="7"/>
  <c r="G101" i="7"/>
  <c r="E50" i="7"/>
  <c r="D14" i="7"/>
  <c r="D19" i="7"/>
  <c r="E27" i="7"/>
  <c r="C27" i="7"/>
  <c r="F95" i="7"/>
  <c r="F117" i="7"/>
  <c r="F119" i="7"/>
  <c r="F67" i="7"/>
  <c r="F107" i="7"/>
  <c r="F89" i="7"/>
  <c r="F96" i="7"/>
  <c r="F99" i="7"/>
  <c r="F79" i="7"/>
  <c r="F98" i="7"/>
  <c r="F81" i="7"/>
  <c r="F106" i="7"/>
  <c r="F114" i="7"/>
  <c r="F73" i="7"/>
  <c r="F68" i="7"/>
  <c r="F66" i="7"/>
  <c r="F61" i="7"/>
  <c r="F108" i="7"/>
  <c r="F116" i="7"/>
  <c r="F91" i="7"/>
  <c r="F110" i="7"/>
  <c r="F113" i="7"/>
  <c r="F105" i="7"/>
  <c r="F75" i="7"/>
  <c r="F90" i="7"/>
  <c r="F55" i="7"/>
  <c r="F54" i="7"/>
  <c r="F109" i="7"/>
  <c r="F102" i="7"/>
  <c r="F93" i="7"/>
  <c r="F88" i="7"/>
  <c r="F118" i="7"/>
  <c r="F92" i="7"/>
  <c r="F83" i="7"/>
  <c r="F62" i="7"/>
  <c r="F63" i="7"/>
  <c r="F69" i="7"/>
  <c r="F60" i="7"/>
  <c r="F76" i="7"/>
  <c r="F94" i="7"/>
  <c r="F87" i="7"/>
  <c r="F72" i="7"/>
  <c r="F112" i="7"/>
  <c r="F77" i="7"/>
  <c r="F78" i="7"/>
  <c r="F70" i="7"/>
  <c r="F100" i="7"/>
  <c r="F80" i="7"/>
  <c r="F58" i="7"/>
  <c r="F103" i="7"/>
  <c r="F97" i="7"/>
  <c r="G69" i="7"/>
  <c r="F64" i="7"/>
  <c r="F56" i="7"/>
  <c r="F59" i="7"/>
  <c r="F101" i="7"/>
  <c r="F111" i="7"/>
  <c r="F74" i="7"/>
  <c r="F65" i="7"/>
  <c r="F82" i="7"/>
  <c r="F104" i="7"/>
  <c r="F120" i="7"/>
  <c r="F115" i="7"/>
  <c r="F86" i="7"/>
  <c r="F71" i="7"/>
  <c r="F84" i="7"/>
  <c r="F57" i="7"/>
  <c r="G79" i="7"/>
  <c r="D65" i="7"/>
  <c r="G58" i="7"/>
  <c r="D116" i="7"/>
  <c r="C43" i="7"/>
  <c r="F40" i="7"/>
  <c r="G46" i="7"/>
  <c r="E20" i="7"/>
  <c r="D66" i="7"/>
  <c r="G63" i="7"/>
  <c r="D46" i="7"/>
  <c r="E78" i="7"/>
  <c r="D117" i="7"/>
  <c r="E32" i="7"/>
  <c r="B29" i="7"/>
  <c r="C21" i="7"/>
  <c r="E24" i="7"/>
  <c r="D95" i="7"/>
  <c r="D81" i="7"/>
  <c r="B104" i="7"/>
  <c r="E70" i="7"/>
  <c r="E102" i="7"/>
  <c r="C35" i="7"/>
  <c r="E46" i="7"/>
  <c r="D24" i="7"/>
  <c r="E118" i="7"/>
  <c r="C97" i="7"/>
  <c r="G113" i="7"/>
  <c r="G50" i="7"/>
  <c r="D101" i="7"/>
  <c r="F53" i="7"/>
  <c r="E113" i="7"/>
  <c r="B27" i="7"/>
  <c r="C84" i="7"/>
  <c r="D52" i="7"/>
  <c r="B20" i="7"/>
  <c r="G36" i="7"/>
  <c r="B14" i="7"/>
  <c r="B99" i="7"/>
  <c r="B114" i="7"/>
  <c r="B48" i="7"/>
  <c r="G61" i="7"/>
  <c r="B22" i="7"/>
  <c r="C33" i="7"/>
  <c r="C81" i="7"/>
  <c r="F50" i="7"/>
  <c r="C48" i="7"/>
  <c r="B49" i="7"/>
  <c r="G106" i="7"/>
  <c r="C82" i="7"/>
  <c r="B68" i="7"/>
  <c r="C64" i="7"/>
  <c r="E26" i="7"/>
  <c r="F17" i="7"/>
  <c r="E103" i="7"/>
  <c r="E51" i="7"/>
  <c r="B54" i="7"/>
  <c r="B45" i="7"/>
  <c r="B31" i="7"/>
  <c r="B23" i="7"/>
  <c r="D35" i="7"/>
  <c r="B21" i="7"/>
  <c r="G17" i="7"/>
  <c r="B97" i="7"/>
  <c r="C94" i="7"/>
  <c r="C40" i="7"/>
  <c r="D33" i="7"/>
  <c r="C41" i="7"/>
  <c r="G29" i="7"/>
  <c r="E28" i="7"/>
  <c r="F16" i="7"/>
  <c r="E18" i="7"/>
  <c r="D115" i="7"/>
  <c r="G120" i="7"/>
  <c r="E96" i="7"/>
  <c r="D109" i="7"/>
  <c r="E116" i="7"/>
  <c r="G117" i="7"/>
  <c r="B98" i="7"/>
  <c r="C105" i="7"/>
  <c r="B77" i="7"/>
  <c r="B102" i="7"/>
  <c r="B113" i="7"/>
  <c r="E109" i="7"/>
  <c r="B116" i="7"/>
  <c r="G71" i="7"/>
  <c r="G93" i="7"/>
  <c r="C58" i="7"/>
  <c r="D32" i="7"/>
  <c r="E22" i="7"/>
  <c r="C102" i="7"/>
  <c r="C67" i="7"/>
  <c r="B117" i="7"/>
  <c r="D37" i="7"/>
  <c r="E62" i="7"/>
  <c r="E68" i="7"/>
  <c r="B103" i="7"/>
  <c r="D47" i="7"/>
  <c r="D49" i="7"/>
  <c r="E101" i="7"/>
  <c r="B51" i="7"/>
  <c r="C44" i="7"/>
  <c r="G14" i="7"/>
  <c r="G82" i="7"/>
  <c r="G118" i="7"/>
  <c r="E90" i="7"/>
  <c r="E42" i="7"/>
  <c r="E72" i="7"/>
  <c r="D90" i="7"/>
  <c r="E61" i="7"/>
  <c r="B55" i="7"/>
  <c r="G73" i="7"/>
  <c r="C17" i="7"/>
  <c r="E105" i="7"/>
  <c r="B84" i="7"/>
  <c r="E44" i="7"/>
  <c r="F31" i="7"/>
  <c r="F20" i="7"/>
  <c r="C70" i="7"/>
  <c r="G81" i="7"/>
  <c r="C55" i="7"/>
  <c r="C52" i="7"/>
  <c r="D27" i="7"/>
  <c r="E67" i="7"/>
  <c r="C116" i="7"/>
  <c r="F42" i="7"/>
  <c r="D28" i="7"/>
  <c r="G77" i="7"/>
  <c r="E81" i="7"/>
  <c r="C51" i="7"/>
  <c r="B71" i="7"/>
  <c r="E45" i="7"/>
  <c r="G110" i="7"/>
  <c r="D83" i="7"/>
  <c r="G52" i="7"/>
  <c r="F34" i="7"/>
  <c r="B75" i="7"/>
  <c r="B17" i="7"/>
  <c r="B109" i="7"/>
  <c r="C31" i="7"/>
  <c r="E99" i="7"/>
  <c r="G31" i="7"/>
  <c r="G24" i="7"/>
  <c r="D104" i="7"/>
  <c r="C68" i="7"/>
  <c r="B118" i="7"/>
  <c r="F35" i="7"/>
  <c r="E23" i="7"/>
  <c r="B44" i="7"/>
  <c r="C96" i="7"/>
  <c r="B73" i="7"/>
  <c r="D91" i="7"/>
  <c r="C63" i="7"/>
  <c r="D53" i="7"/>
  <c r="D10" i="7"/>
  <c r="G91" i="7"/>
  <c r="B41" i="7"/>
  <c r="C106" i="7"/>
  <c r="E59" i="7"/>
  <c r="C118" i="7"/>
  <c r="C69" i="7"/>
  <c r="E120" i="7"/>
  <c r="B78" i="7"/>
  <c r="B111" i="7"/>
  <c r="E34" i="7"/>
  <c r="D69" i="7"/>
  <c r="E89" i="7"/>
  <c r="G13" i="7"/>
  <c r="D58" i="7"/>
  <c r="F43" i="7"/>
  <c r="G51" i="7"/>
  <c r="F24" i="7"/>
  <c r="G89" i="7"/>
  <c r="B79" i="7"/>
  <c r="B43" i="7"/>
  <c r="E112" i="7"/>
  <c r="B105" i="7"/>
  <c r="C60" i="7"/>
  <c r="G84" i="7"/>
  <c r="E83" i="7"/>
  <c r="G15" i="7"/>
  <c r="C23" i="7"/>
  <c r="B94" i="7"/>
  <c r="G96" i="7"/>
  <c r="D70" i="7"/>
  <c r="F36" i="7"/>
  <c r="E56" i="7"/>
  <c r="E74" i="7"/>
  <c r="C115" i="7"/>
  <c r="B35" i="7"/>
  <c r="G116" i="7"/>
  <c r="D48" i="7"/>
  <c r="E40" i="7"/>
  <c r="C107" i="7"/>
  <c r="D63" i="7"/>
  <c r="G59" i="7"/>
  <c r="C99" i="7"/>
  <c r="D99" i="7"/>
  <c r="E48" i="7"/>
  <c r="B107" i="7"/>
  <c r="B12" i="7"/>
  <c r="B24" i="7"/>
  <c r="C54" i="7"/>
  <c r="D75" i="7"/>
  <c r="G115" i="7"/>
  <c r="B74" i="7"/>
  <c r="G23" i="7"/>
  <c r="B57" i="7"/>
  <c r="D84" i="7"/>
  <c r="G44" i="7"/>
  <c r="B83" i="7"/>
  <c r="F28" i="7"/>
  <c r="E110" i="7"/>
  <c r="E115" i="7"/>
  <c r="B90" i="7"/>
  <c r="D78" i="7"/>
  <c r="D51" i="7"/>
  <c r="E80" i="7"/>
  <c r="C61" i="7"/>
  <c r="C12" i="7"/>
  <c r="C25" i="7"/>
  <c r="B53" i="7"/>
  <c r="C62" i="7"/>
  <c r="E57" i="7"/>
  <c r="B93" i="7"/>
  <c r="G75" i="7"/>
  <c r="G111" i="7"/>
  <c r="D61" i="7"/>
  <c r="D110" i="7"/>
  <c r="E37" i="7"/>
  <c r="C65" i="7"/>
  <c r="D80" i="7"/>
  <c r="C114" i="7"/>
  <c r="G39" i="7"/>
  <c r="C91" i="7"/>
  <c r="C92" i="7"/>
  <c r="B70" i="7"/>
  <c r="G100" i="7"/>
  <c r="E69" i="7"/>
  <c r="D74" i="7"/>
  <c r="E47" i="7"/>
  <c r="G102" i="7"/>
  <c r="C80" i="7"/>
  <c r="D12" i="7"/>
  <c r="G114" i="7"/>
  <c r="G119" i="7"/>
  <c r="D68" i="7"/>
  <c r="D41" i="7"/>
  <c r="G53" i="7"/>
  <c r="D107" i="7"/>
  <c r="E64" i="7"/>
  <c r="G38" i="7"/>
  <c r="C104" i="7"/>
  <c r="E108" i="7"/>
  <c r="G103" i="7"/>
  <c r="G108" i="7"/>
  <c r="B95" i="7"/>
  <c r="B40" i="7"/>
  <c r="D23" i="7"/>
  <c r="E17" i="7"/>
  <c r="D118" i="7"/>
  <c r="B91" i="7"/>
  <c r="E66" i="7"/>
  <c r="B47" i="7"/>
  <c r="C18" i="7"/>
  <c r="G99" i="7"/>
  <c r="D79" i="7"/>
  <c r="E71" i="7"/>
  <c r="G107" i="7"/>
  <c r="G57" i="7"/>
  <c r="E93" i="7"/>
  <c r="G90" i="7"/>
  <c r="B81" i="7"/>
  <c r="E119" i="7"/>
  <c r="B56" i="7"/>
  <c r="F41" i="7"/>
  <c r="F39" i="7"/>
  <c r="E35" i="7"/>
  <c r="D100" i="7"/>
  <c r="E30" i="7"/>
  <c r="F37" i="7"/>
  <c r="D82" i="7"/>
  <c r="E76" i="7"/>
  <c r="G80" i="7"/>
  <c r="C45" i="7"/>
  <c r="B38" i="7"/>
  <c r="D112" i="7"/>
  <c r="B92" i="7"/>
  <c r="F44" i="7"/>
  <c r="F29" i="7"/>
  <c r="C49" i="7"/>
  <c r="B30" i="7"/>
  <c r="E36" i="7"/>
  <c r="G28" i="7"/>
  <c r="B28" i="7"/>
  <c r="D44" i="7"/>
  <c r="G104" i="7"/>
  <c r="C98" i="7"/>
  <c r="C57" i="7"/>
  <c r="G49" i="7"/>
  <c r="G76" i="7"/>
  <c r="F47" i="7"/>
  <c r="C89" i="7"/>
  <c r="G65" i="7"/>
  <c r="C117" i="7"/>
  <c r="C46" i="7"/>
  <c r="E11" i="7"/>
  <c r="G109" i="7"/>
  <c r="D71" i="7"/>
  <c r="G64" i="7"/>
  <c r="D73" i="7"/>
  <c r="D38" i="7"/>
  <c r="E10" i="7"/>
  <c r="C56" i="7"/>
  <c r="B52" i="7"/>
  <c r="D40" i="7"/>
  <c r="B112" i="7"/>
  <c r="F48" i="7"/>
  <c r="G72" i="7"/>
  <c r="G70" i="7"/>
  <c r="D105" i="7"/>
  <c r="D98" i="7"/>
  <c r="D77" i="7"/>
  <c r="D62" i="7"/>
  <c r="B119" i="7"/>
  <c r="G83" i="7"/>
  <c r="F18" i="7"/>
  <c r="D92" i="7"/>
  <c r="F12" i="7"/>
  <c r="C100" i="7"/>
  <c r="B11" i="7"/>
  <c r="C74" i="7"/>
  <c r="E73" i="7"/>
  <c r="G98" i="7"/>
  <c r="E111" i="7"/>
  <c r="B72" i="7"/>
  <c r="C66" i="7"/>
  <c r="E19" i="7"/>
  <c r="D119" i="7"/>
  <c r="B15" i="7"/>
  <c r="B106" i="7"/>
  <c r="D57" i="7"/>
  <c r="E94" i="7"/>
  <c r="C95" i="7"/>
  <c r="C34" i="7"/>
  <c r="B59" i="7"/>
  <c r="B67" i="7"/>
  <c r="B58" i="7"/>
  <c r="B64" i="7"/>
  <c r="B63" i="7"/>
  <c r="B60" i="7"/>
  <c r="B65" i="7"/>
  <c r="B62" i="7"/>
  <c r="B61" i="7"/>
  <c r="B66" i="7"/>
  <c r="D25" i="7"/>
  <c r="E106" i="7"/>
  <c r="G19" i="7"/>
  <c r="F46" i="7"/>
  <c r="B120" i="7"/>
  <c r="D55" i="7"/>
  <c r="G10" i="7"/>
  <c r="C103" i="7"/>
  <c r="C120" i="7"/>
  <c r="E92" i="7"/>
  <c r="D39" i="7"/>
  <c r="E84" i="7"/>
  <c r="G105" i="7"/>
  <c r="G18" i="7"/>
  <c r="E95" i="7"/>
  <c r="G43" i="7"/>
  <c r="C78" i="7"/>
  <c r="E39" i="7"/>
  <c r="D76" i="7"/>
  <c r="B37" i="7"/>
  <c r="C72" i="7"/>
  <c r="G48" i="7"/>
  <c r="G42" i="7"/>
  <c r="E31" i="7"/>
  <c r="G41" i="7"/>
  <c r="C113" i="7"/>
  <c r="E104" i="7"/>
  <c r="G25" i="7"/>
  <c r="E85" i="7"/>
  <c r="C79" i="7"/>
  <c r="E114" i="7"/>
  <c r="D114" i="7"/>
  <c r="E54" i="7"/>
  <c r="E75" i="7"/>
  <c r="F14" i="7"/>
  <c r="E65" i="7"/>
  <c r="G35" i="7"/>
  <c r="G11" i="7"/>
  <c r="F51" i="7"/>
  <c r="E43" i="7"/>
  <c r="B115" i="7"/>
  <c r="D106" i="7"/>
  <c r="E14" i="7"/>
  <c r="G60" i="7"/>
  <c r="E2" i="7" l="1"/>
  <c r="G3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连接4" type="4" refreshedVersion="8" background="1" refreshOnLoad="1" saveData="1">
    <webPr parsePre="1" consecutive="1" xl2000="1" url="http://0532law.top/2020/06/10/lpr001" htmlTables="1"/>
  </connection>
</connections>
</file>

<file path=xl/sharedStrings.xml><?xml version="1.0" encoding="utf-8"?>
<sst xmlns="http://schemas.openxmlformats.org/spreadsheetml/2006/main" count="56" uniqueCount="42">
  <si>
    <t>LPR利息计算器1.0</t>
  </si>
  <si>
    <t>法律文书生效日：</t>
  </si>
  <si>
    <t>开始日期：</t>
  </si>
  <si>
    <t>年</t>
  </si>
  <si>
    <t>月</t>
  </si>
  <si>
    <t>日</t>
  </si>
  <si>
    <t>计算截止日：</t>
  </si>
  <si>
    <t>截止日期：</t>
  </si>
  <si>
    <t>生效文书金额：</t>
  </si>
  <si>
    <t>计算标的：</t>
  </si>
  <si>
    <t>生效文书金额大写：</t>
  </si>
  <si>
    <r>
      <rPr>
        <b/>
        <sz val="12"/>
        <color theme="1"/>
        <rFont val="宋体"/>
        <family val="3"/>
        <charset val="134"/>
      </rPr>
      <t>适用利率</t>
    </r>
    <r>
      <rPr>
        <b/>
        <sz val="9"/>
        <color theme="1"/>
        <rFont val="宋体"/>
        <family val="3"/>
        <charset val="134"/>
      </rPr>
      <t>（自动选择）</t>
    </r>
    <r>
      <rPr>
        <b/>
        <sz val="12"/>
        <color theme="1"/>
        <rFont val="宋体"/>
        <family val="3"/>
        <charset val="134"/>
      </rPr>
      <t>：</t>
    </r>
  </si>
  <si>
    <r>
      <rPr>
        <sz val="11"/>
        <color theme="1"/>
        <rFont val="黑体"/>
        <family val="3"/>
        <charset val="134"/>
      </rPr>
      <t>适用利率</t>
    </r>
    <r>
      <rPr>
        <sz val="11"/>
        <color theme="1"/>
        <rFont val="黑体"/>
        <family val="3"/>
        <charset val="134"/>
      </rPr>
      <t>：</t>
    </r>
  </si>
  <si>
    <t>选择LPR倍数</t>
  </si>
  <si>
    <t>倍</t>
  </si>
  <si>
    <t>计算结果：</t>
  </si>
  <si>
    <t>选择每年</t>
  </si>
  <si>
    <t>天</t>
  </si>
  <si>
    <t>计算结果大写：</t>
  </si>
  <si>
    <t>注：每行的计算公式：
利息=计算标的×每期天数×LPR利率×LPR倍数÷每年天数</t>
  </si>
  <si>
    <t>制作：宋宜诺      公众号：诉讼助手      小程序：诉讼助手</t>
  </si>
  <si>
    <t>利息明细表</t>
  </si>
  <si>
    <t>LPR倍数：</t>
  </si>
  <si>
    <t>开始时间：</t>
  </si>
  <si>
    <t>截止时间：</t>
  </si>
  <si>
    <t>合计天数：</t>
  </si>
  <si>
    <t>xuhao</t>
  </si>
  <si>
    <t>每期开始日</t>
  </si>
  <si>
    <t>每期截止日</t>
  </si>
  <si>
    <t>每期天数</t>
  </si>
  <si>
    <t>利息/元</t>
  </si>
  <si>
    <t>LPR发布日期</t>
  </si>
  <si>
    <t>天数</t>
  </si>
  <si>
    <t>利息</t>
  </si>
  <si>
    <t>1年</t>
  </si>
  <si>
    <t>5年</t>
  </si>
  <si>
    <t>发布日期</t>
  </si>
  <si>
    <t>1Y(%)</t>
  </si>
  <si>
    <t>5Y(%)</t>
  </si>
  <si>
    <t>法律文书生效日</t>
  </si>
  <si>
    <t>计算截止日</t>
  </si>
  <si>
    <t>标的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</si>
</sst>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yyyy\-mm\-dd;@"/>
    <numFmt numFmtId="177" formatCode="0.00_);[Red]\(0.00\)"/>
    <numFmt numFmtId="178" formatCode="0.00_ "/>
    <numFmt numFmtId="179" formatCode="#,##0.00_ "/>
    <numFmt numFmtId="180" formatCode="[$-F800]dddd\,\ mmmm\ dd\,\ yyyy"/>
    <numFmt numFmtId="181" formatCode="0.00&quot;元&quot;"/>
    <numFmt numFmtId="182" formatCode="0.0&quot;倍&quot;"/>
    <numFmt numFmtId="183" formatCode="0&quot;天&quot;"/>
    <numFmt numFmtId="184" formatCode="\¥#,##0.00;\¥\-#,##0.00"/>
  </numFmts>
  <fonts count="32" x14ac:knownFonts="1">
    <font>
      <sz val="11"/>
      <color theme="1"/>
      <name val="等线"/>
      <charset val="134"/>
      <scheme val="minor"/>
    </font>
    <font>
      <b/>
      <sz val="9"/>
      <color theme="1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9"/>
      <color rgb="FFFF0000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9"/>
      <color rgb="FFFF0000"/>
      <name val="等线"/>
      <family val="3"/>
      <charset val="134"/>
      <scheme val="minor"/>
    </font>
    <font>
      <sz val="8"/>
      <color theme="1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b/>
      <sz val="8"/>
      <color rgb="FFFF0000"/>
      <name val="宋体"/>
      <family val="3"/>
      <charset val="134"/>
    </font>
    <font>
      <sz val="18"/>
      <color theme="1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b/>
      <sz val="16"/>
      <color theme="5"/>
      <name val="黑体"/>
      <family val="3"/>
      <charset val="134"/>
    </font>
    <font>
      <b/>
      <sz val="14"/>
      <color rgb="FF0070C0"/>
      <name val="黑体"/>
      <family val="3"/>
      <charset val="134"/>
    </font>
    <font>
      <sz val="11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b/>
      <sz val="12"/>
      <color rgb="FFFF0000"/>
      <name val="宋体"/>
      <family val="3"/>
      <charset val="134"/>
    </font>
    <font>
      <b/>
      <sz val="10"/>
      <color rgb="FF00B050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1"/>
      <color rgb="FFFF0000"/>
      <name val="宋体"/>
      <family val="3"/>
      <charset val="134"/>
    </font>
    <font>
      <sz val="11"/>
      <color rgb="FFFF0000"/>
      <name val="黑体"/>
      <family val="3"/>
      <charset val="134"/>
    </font>
    <font>
      <sz val="12"/>
      <color rgb="FFFF0000"/>
      <name val="黑体"/>
      <family val="3"/>
      <charset val="134"/>
    </font>
    <font>
      <u/>
      <sz val="12"/>
      <color rgb="FF7030A0"/>
      <name val="宋体"/>
      <family val="3"/>
      <charset val="134"/>
    </font>
    <font>
      <sz val="9"/>
      <color rgb="FF00B050"/>
      <name val="等线"/>
      <family val="3"/>
      <charset val="134"/>
      <scheme val="minor"/>
    </font>
    <font>
      <sz val="8"/>
      <color theme="10"/>
      <name val="黑体"/>
      <family val="3"/>
      <charset val="134"/>
    </font>
    <font>
      <b/>
      <sz val="9"/>
      <color rgb="FF00B050"/>
      <name val="等线"/>
      <family val="3"/>
      <charset val="134"/>
      <scheme val="minor"/>
    </font>
    <font>
      <u/>
      <sz val="11"/>
      <color theme="1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/>
      <top style="medium">
        <color auto="1"/>
      </top>
      <bottom style="thick">
        <color theme="0"/>
      </bottom>
      <diagonal/>
    </border>
    <border>
      <left/>
      <right/>
      <top style="medium">
        <color auto="1"/>
      </top>
      <bottom style="thick">
        <color theme="0"/>
      </bottom>
      <diagonal/>
    </border>
    <border>
      <left/>
      <right style="thick">
        <color theme="0"/>
      </right>
      <top style="medium">
        <color auto="1"/>
      </top>
      <bottom style="thick">
        <color theme="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3"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8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>
      <alignment vertical="center"/>
    </xf>
    <xf numFmtId="178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4" fontId="2" fillId="0" borderId="0" xfId="0" applyNumberFormat="1" applyFont="1">
      <alignment vertical="center"/>
    </xf>
    <xf numFmtId="14" fontId="2" fillId="0" borderId="0" xfId="0" applyNumberFormat="1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2" borderId="0" xfId="0" applyFont="1" applyFill="1">
      <alignment vertical="center"/>
    </xf>
    <xf numFmtId="14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80" fontId="2" fillId="0" borderId="0" xfId="0" applyNumberFormat="1" applyFont="1" applyAlignment="1">
      <alignment horizontal="center" vertical="center"/>
    </xf>
    <xf numFmtId="177" fontId="2" fillId="0" borderId="0" xfId="0" applyNumberFormat="1" applyFont="1">
      <alignment vertical="center"/>
    </xf>
    <xf numFmtId="180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5" fillId="3" borderId="1" xfId="0" applyNumberFormat="1" applyFont="1" applyFill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7" fillId="6" borderId="3" xfId="0" applyFont="1" applyFill="1" applyBorder="1" applyAlignment="1">
      <alignment horizontal="left" vertical="center"/>
    </xf>
    <xf numFmtId="14" fontId="7" fillId="7" borderId="3" xfId="0" applyNumberFormat="1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Alignment="1" applyProtection="1">
      <alignment horizontal="center" vertical="center"/>
      <protection hidden="1"/>
    </xf>
    <xf numFmtId="0" fontId="17" fillId="6" borderId="4" xfId="0" applyFont="1" applyFill="1" applyBorder="1" applyAlignment="1" applyProtection="1">
      <alignment horizontal="center" vertical="center"/>
      <protection locked="0" hidden="1"/>
    </xf>
    <xf numFmtId="0" fontId="17" fillId="5" borderId="0" xfId="0" applyFont="1" applyFill="1" applyAlignment="1" applyProtection="1">
      <alignment horizontal="center" vertical="center"/>
      <protection hidden="1"/>
    </xf>
    <xf numFmtId="184" fontId="18" fillId="7" borderId="3" xfId="0" applyNumberFormat="1" applyFont="1" applyFill="1" applyBorder="1" applyAlignment="1" applyProtection="1">
      <alignment horizontal="right" vertical="center"/>
      <protection locked="0"/>
    </xf>
    <xf numFmtId="0" fontId="7" fillId="0" borderId="3" xfId="0" applyFont="1" applyBorder="1" applyAlignment="1">
      <alignment horizontal="left" vertical="center"/>
    </xf>
    <xf numFmtId="0" fontId="19" fillId="0" borderId="3" xfId="0" applyFont="1" applyBorder="1" applyAlignment="1">
      <alignment horizontal="right" vertical="center"/>
    </xf>
    <xf numFmtId="0" fontId="20" fillId="6" borderId="3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 applyProtection="1">
      <alignment horizontal="center" vertical="center"/>
      <protection locked="0" hidden="1"/>
    </xf>
    <xf numFmtId="178" fontId="7" fillId="0" borderId="3" xfId="0" applyNumberFormat="1" applyFont="1" applyBorder="1" applyAlignment="1">
      <alignment horizontal="left" vertical="center"/>
    </xf>
    <xf numFmtId="184" fontId="18" fillId="0" borderId="3" xfId="0" applyNumberFormat="1" applyFont="1" applyBorder="1" applyAlignment="1">
      <alignment horizontal="right" vertical="center"/>
    </xf>
    <xf numFmtId="0" fontId="4" fillId="5" borderId="0" xfId="0" applyFont="1" applyFill="1" applyAlignment="1" applyProtection="1">
      <alignment horizontal="left" vertical="center"/>
      <protection hidden="1"/>
    </xf>
    <xf numFmtId="178" fontId="23" fillId="5" borderId="0" xfId="0" applyNumberFormat="1" applyFont="1" applyFill="1" applyAlignment="1" applyProtection="1">
      <alignment horizontal="center" vertical="center"/>
      <protection hidden="1"/>
    </xf>
    <xf numFmtId="0" fontId="3" fillId="0" borderId="9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>
      <alignment vertical="center"/>
    </xf>
    <xf numFmtId="180" fontId="17" fillId="5" borderId="0" xfId="0" applyNumberFormat="1" applyFont="1" applyFill="1" applyAlignment="1" applyProtection="1">
      <alignment horizontal="left" vertical="center"/>
      <protection hidden="1"/>
    </xf>
    <xf numFmtId="0" fontId="17" fillId="5" borderId="0" xfId="0" applyFont="1" applyFill="1" applyProtection="1">
      <alignment vertical="center"/>
      <protection locked="0" hidden="1"/>
    </xf>
    <xf numFmtId="0" fontId="16" fillId="5" borderId="0" xfId="0" applyFont="1" applyFill="1" applyProtection="1">
      <alignment vertical="center"/>
      <protection locked="0" hidden="1"/>
    </xf>
    <xf numFmtId="0" fontId="25" fillId="6" borderId="8" xfId="1" applyFont="1" applyFill="1" applyBorder="1" applyAlignment="1" applyProtection="1">
      <alignment horizontal="center" vertical="center"/>
    </xf>
    <xf numFmtId="0" fontId="27" fillId="5" borderId="0" xfId="1" applyFont="1" applyFill="1" applyBorder="1" applyAlignment="1" applyProtection="1">
      <alignment horizontal="left" vertical="center" wrapText="1"/>
      <protection hidden="1"/>
    </xf>
    <xf numFmtId="14" fontId="28" fillId="8" borderId="0" xfId="2" applyNumberFormat="1" applyFont="1" applyBorder="1" applyAlignment="1" applyProtection="1">
      <alignment horizontal="center" vertical="center" wrapText="1"/>
      <protection hidden="1"/>
    </xf>
    <xf numFmtId="0" fontId="24" fillId="5" borderId="0" xfId="0" applyFont="1" applyFill="1" applyAlignment="1" applyProtection="1">
      <alignment horizontal="center" vertical="center"/>
      <protection hidden="1"/>
    </xf>
    <xf numFmtId="0" fontId="4" fillId="5" borderId="0" xfId="0" applyFont="1" applyFill="1" applyAlignment="1" applyProtection="1">
      <alignment horizontal="center" vertical="center"/>
      <protection hidden="1"/>
    </xf>
    <xf numFmtId="0" fontId="21" fillId="5" borderId="0" xfId="0" applyFont="1" applyFill="1" applyAlignment="1" applyProtection="1">
      <alignment horizontal="left" vertical="center"/>
      <protection hidden="1"/>
    </xf>
    <xf numFmtId="0" fontId="22" fillId="2" borderId="0" xfId="0" applyFont="1" applyFill="1" applyAlignment="1" applyProtection="1">
      <alignment horizontal="right" vertical="center"/>
      <protection hidden="1"/>
    </xf>
    <xf numFmtId="0" fontId="22" fillId="2" borderId="0" xfId="0" applyFont="1" applyFill="1" applyAlignment="1" applyProtection="1">
      <alignment horizontal="distributed" vertical="center"/>
      <protection hidden="1"/>
    </xf>
    <xf numFmtId="181" fontId="24" fillId="5" borderId="0" xfId="0" applyNumberFormat="1" applyFont="1" applyFill="1" applyAlignment="1" applyProtection="1">
      <alignment horizontal="left" vertical="center"/>
      <protection hidden="1"/>
    </xf>
    <xf numFmtId="0" fontId="14" fillId="0" borderId="0" xfId="0" applyFont="1" applyAlignment="1">
      <alignment horizontal="center" vertical="center"/>
    </xf>
    <xf numFmtId="0" fontId="15" fillId="5" borderId="0" xfId="0" applyFont="1" applyFill="1" applyAlignment="1" applyProtection="1">
      <alignment horizontal="center" vertical="center"/>
      <protection hidden="1"/>
    </xf>
    <xf numFmtId="181" fontId="17" fillId="6" borderId="5" xfId="0" applyNumberFormat="1" applyFont="1" applyFill="1" applyBorder="1" applyAlignment="1" applyProtection="1">
      <alignment horizontal="left" vertical="center"/>
      <protection locked="0" hidden="1"/>
    </xf>
    <xf numFmtId="181" fontId="17" fillId="6" borderId="6" xfId="0" applyNumberFormat="1" applyFont="1" applyFill="1" applyBorder="1" applyAlignment="1" applyProtection="1">
      <alignment horizontal="left" vertical="center"/>
      <protection locked="0" hidden="1"/>
    </xf>
    <xf numFmtId="181" fontId="17" fillId="6" borderId="7" xfId="0" applyNumberFormat="1" applyFont="1" applyFill="1" applyBorder="1" applyAlignment="1" applyProtection="1">
      <alignment horizontal="left" vertical="center"/>
      <protection locked="0" hidden="1"/>
    </xf>
    <xf numFmtId="180" fontId="4" fillId="0" borderId="0" xfId="0" applyNumberFormat="1" applyFont="1" applyAlignment="1">
      <alignment horizontal="center" vertical="center"/>
    </xf>
    <xf numFmtId="0" fontId="0" fillId="0" borderId="0" xfId="0" applyProtection="1">
      <alignment vertical="center"/>
      <protection hidden="1"/>
    </xf>
    <xf numFmtId="180" fontId="7" fillId="0" borderId="0" xfId="0" applyNumberFormat="1" applyFont="1" applyAlignment="1" applyProtection="1">
      <alignment horizontal="center" vertical="center"/>
      <protection hidden="1"/>
    </xf>
    <xf numFmtId="180" fontId="8" fillId="0" borderId="0" xfId="0" applyNumberFormat="1" applyFont="1" applyAlignment="1" applyProtection="1">
      <alignment horizontal="right" vertical="center"/>
      <protection hidden="1"/>
    </xf>
    <xf numFmtId="181" fontId="8" fillId="0" borderId="0" xfId="0" applyNumberFormat="1" applyFont="1" applyAlignment="1" applyProtection="1">
      <alignment horizontal="left" vertical="center"/>
      <protection hidden="1"/>
    </xf>
    <xf numFmtId="181" fontId="8" fillId="0" borderId="0" xfId="0" applyNumberFormat="1" applyFont="1" applyAlignment="1" applyProtection="1">
      <alignment horizontal="right" vertical="center"/>
      <protection hidden="1"/>
    </xf>
    <xf numFmtId="182" fontId="8" fillId="0" borderId="0" xfId="0" applyNumberFormat="1" applyFont="1" applyAlignment="1" applyProtection="1">
      <alignment horizontal="left" vertical="center"/>
      <protection hidden="1"/>
    </xf>
    <xf numFmtId="180" fontId="8" fillId="0" borderId="0" xfId="0" applyNumberFormat="1" applyFont="1" applyAlignment="1" applyProtection="1">
      <alignment horizontal="left" vertical="center"/>
      <protection hidden="1"/>
    </xf>
    <xf numFmtId="183" fontId="8" fillId="0" borderId="0" xfId="0" applyNumberFormat="1" applyFont="1" applyAlignment="1" applyProtection="1">
      <alignment horizontal="left" vertical="center"/>
      <protection hidden="1"/>
    </xf>
    <xf numFmtId="180" fontId="9" fillId="4" borderId="1" xfId="0" applyNumberFormat="1" applyFont="1" applyFill="1" applyBorder="1" applyAlignment="1" applyProtection="1">
      <alignment horizontal="center" vertical="center"/>
      <protection hidden="1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6" fillId="0" borderId="0" xfId="0" applyFont="1" applyProtection="1">
      <alignment vertical="center"/>
      <protection hidden="1"/>
    </xf>
    <xf numFmtId="180" fontId="10" fillId="0" borderId="0" xfId="0" applyNumberFormat="1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178" fontId="11" fillId="0" borderId="0" xfId="0" applyNumberFormat="1" applyFont="1" applyProtection="1">
      <alignment vertical="center"/>
      <protection hidden="1"/>
    </xf>
    <xf numFmtId="178" fontId="10" fillId="0" borderId="0" xfId="0" applyNumberFormat="1" applyFont="1" applyAlignment="1" applyProtection="1">
      <alignment horizontal="center" vertical="center"/>
      <protection hidden="1"/>
    </xf>
  </cellXfs>
  <cellStyles count="3">
    <cellStyle name="20% - 着色 6" xfId="2" builtinId="50"/>
    <cellStyle name="常规" xfId="0" builtinId="0"/>
    <cellStyle name="超链接" xfId="1" builtinId="8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5745;&#31639;&#26126;&#32454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7620</xdr:colOff>
      <xdr:row>0</xdr:row>
      <xdr:rowOff>494665</xdr:rowOff>
    </xdr:to>
    <xdr:sp macro="" textlink="">
      <xdr:nvSpPr>
        <xdr:cNvPr id="3" name="任意多边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3954780" cy="494665"/>
        </a:xfrm>
        <a:custGeom>
          <a:avLst/>
          <a:gdLst>
            <a:gd name="connsiteX0" fmla="*/ 0 w 12742"/>
            <a:gd name="connsiteY0" fmla="*/ 78 h 2470"/>
            <a:gd name="connsiteX1" fmla="*/ 78 w 12742"/>
            <a:gd name="connsiteY1" fmla="*/ 0 h 2470"/>
            <a:gd name="connsiteX2" fmla="*/ 12664 w 12742"/>
            <a:gd name="connsiteY2" fmla="*/ 0 h 2470"/>
            <a:gd name="connsiteX3" fmla="*/ 12742 w 12742"/>
            <a:gd name="connsiteY3" fmla="*/ 78 h 2470"/>
            <a:gd name="connsiteX4" fmla="*/ 12742 w 12742"/>
            <a:gd name="connsiteY4" fmla="*/ 2470 h 2470"/>
            <a:gd name="connsiteX5" fmla="*/ 0 w 12742"/>
            <a:gd name="connsiteY5" fmla="*/ 2470 h 2470"/>
            <a:gd name="connsiteX6" fmla="*/ 0 w 12742"/>
            <a:gd name="connsiteY6" fmla="*/ 78 h 247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2742" h="2470">
              <a:moveTo>
                <a:pt x="0" y="78"/>
              </a:moveTo>
              <a:cubicBezTo>
                <a:pt x="0" y="35"/>
                <a:pt x="35" y="0"/>
                <a:pt x="78" y="0"/>
              </a:cubicBezTo>
              <a:lnTo>
                <a:pt x="12664" y="0"/>
              </a:lnTo>
              <a:cubicBezTo>
                <a:pt x="12707" y="0"/>
                <a:pt x="12742" y="35"/>
                <a:pt x="12742" y="78"/>
              </a:cubicBezTo>
              <a:lnTo>
                <a:pt x="12742" y="2470"/>
              </a:lnTo>
              <a:lnTo>
                <a:pt x="0" y="2470"/>
              </a:lnTo>
              <a:lnTo>
                <a:pt x="0" y="78"/>
              </a:lnTo>
              <a:close/>
            </a:path>
          </a:pathLst>
        </a:custGeom>
        <a:gradFill>
          <a:gsLst>
            <a:gs pos="45000">
              <a:srgbClr val="88CBCC"/>
            </a:gs>
            <a:gs pos="0">
              <a:srgbClr val="ADDBDC"/>
            </a:gs>
            <a:gs pos="100000">
              <a:srgbClr val="62BBBB"/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 sz="1800" b="1">
              <a:solidFill>
                <a:srgbClr val="FF0000"/>
              </a:solidFill>
              <a:latin typeface="黑体" panose="02010609060101010101" pitchFamily="49" charset="-122"/>
              <a:ea typeface="黑体" panose="02010609060101010101" pitchFamily="49" charset="-122"/>
            </a:rPr>
            <a:t>LPR</a:t>
          </a:r>
          <a:r>
            <a:rPr lang="zh-CN" altLang="en-US" sz="1800" b="1">
              <a:solidFill>
                <a:srgbClr val="FF0000"/>
              </a:solidFill>
              <a:latin typeface="黑体" panose="02010609060101010101" pitchFamily="49" charset="-122"/>
              <a:ea typeface="黑体" panose="02010609060101010101" pitchFamily="49" charset="-122"/>
            </a:rPr>
            <a:t>利息计算器 </a:t>
          </a:r>
          <a:r>
            <a:rPr lang="en-US" altLang="zh-CN" sz="1800" b="1">
              <a:solidFill>
                <a:srgbClr val="FF0000"/>
              </a:solidFill>
              <a:latin typeface="黑体" panose="02010609060101010101" pitchFamily="49" charset="-122"/>
              <a:ea typeface="黑体" panose="02010609060101010101" pitchFamily="49" charset="-122"/>
            </a:rPr>
            <a:t>9.0</a:t>
          </a:r>
        </a:p>
      </xdr:txBody>
    </xdr:sp>
    <xdr:clientData/>
  </xdr:twoCellAnchor>
  <xdr:twoCellAnchor editAs="absolute">
    <xdr:from>
      <xdr:col>3</xdr:col>
      <xdr:colOff>68580</xdr:colOff>
      <xdr:row>12</xdr:row>
      <xdr:rowOff>27940</xdr:rowOff>
    </xdr:from>
    <xdr:to>
      <xdr:col>6</xdr:col>
      <xdr:colOff>267970</xdr:colOff>
      <xdr:row>12</xdr:row>
      <xdr:rowOff>327660</xdr:rowOff>
    </xdr:to>
    <xdr:sp macro="" textlink="">
      <xdr:nvSpPr>
        <xdr:cNvPr id="6" name="圆角矩形_3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75360" y="2619375"/>
          <a:ext cx="1746250" cy="299720"/>
        </a:xfrm>
        <a:prstGeom prst="roundRect">
          <a:avLst>
            <a:gd name="adj" fmla="val 11904"/>
          </a:avLst>
        </a:prstGeom>
        <a:gradFill>
          <a:gsLst>
            <a:gs pos="42000">
              <a:srgbClr val="88CBCC"/>
            </a:gs>
            <a:gs pos="0">
              <a:srgbClr val="ADDBDC"/>
            </a:gs>
            <a:gs pos="100000">
              <a:srgbClr val="62BBBB"/>
            </a:gs>
          </a:gsLst>
          <a:lin scaled="1"/>
        </a:gradFill>
        <a:ln>
          <a:noFill/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overflow" horzOverflow="overflow" vert="horz" wrap="none" lIns="0" tIns="0" rIns="0" bIns="0" numCol="1" spcCol="0" rtlCol="0" fromWordArt="0" anchor="ctr" anchorCtr="1" forceAA="0" compatLnSpc="1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buClrTx/>
            <a:buSzTx/>
            <a:buFontTx/>
          </a:pPr>
          <a:r>
            <a:rPr lang="zh-CN" altLang="en-US" sz="1400">
              <a:solidFill>
                <a:sysClr val="windowText" lastClr="000000"/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</a:rPr>
            <a:t>计算明细</a:t>
          </a:r>
        </a:p>
      </xdr:txBody>
    </xdr:sp>
    <xdr:clientData fPrintsWithSheet="0"/>
  </xdr:twoCellAnchor>
  <xdr:twoCellAnchor editAs="oneCell">
    <xdr:from>
      <xdr:col>6</xdr:col>
      <xdr:colOff>403860</xdr:colOff>
      <xdr:row>10</xdr:row>
      <xdr:rowOff>182880</xdr:rowOff>
    </xdr:from>
    <xdr:to>
      <xdr:col>9</xdr:col>
      <xdr:colOff>33020</xdr:colOff>
      <xdr:row>14</xdr:row>
      <xdr:rowOff>15240</xdr:rowOff>
    </xdr:to>
    <xdr:pic>
      <xdr:nvPicPr>
        <xdr:cNvPr id="2" name="图片 1" descr="无标题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00" y="2414270"/>
          <a:ext cx="1122680" cy="1022985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pr.aspx?chnl=cdrate" refreshOnLoad="1" connectionId="1" xr16:uid="{00000000-0016-0000-0300-000000000000}" autoFormatId="16" applyNumberFormats="0" applyBorderFormats="0" applyFontFormats="1" applyPatternFormats="1" applyAlignmentFormats="0" applyWidthHeightFormats="0">
  <queryTableRefresh preserveSortFilterLayout="0" nextId="4">
    <queryTableFields count="3">
      <queryTableField id="1" dataBound="0"/>
      <queryTableField id="2" dataBound="0"/>
      <queryTableField id="3" dataBound="0"/>
    </queryTableFields>
  </queryTableRefresh>
</query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8"/>
  <sheetViews>
    <sheetView tabSelected="1" workbookViewId="0">
      <pane xSplit="9" ySplit="15" topLeftCell="J16" activePane="bottomRight" state="frozen"/>
      <selection pane="topRight"/>
      <selection pane="bottomLeft"/>
      <selection pane="bottomRight" activeCell="C15" sqref="C15:I15"/>
    </sheetView>
  </sheetViews>
  <sheetFormatPr defaultColWidth="9" defaultRowHeight="14.25" x14ac:dyDescent="0.2"/>
  <cols>
    <col min="1" max="1" width="23.5" hidden="1" customWidth="1"/>
    <col min="2" max="2" width="21.125" hidden="1" customWidth="1"/>
    <col min="3" max="3" width="13.25" customWidth="1"/>
    <col min="5" max="6" width="6.75" customWidth="1"/>
    <col min="7" max="7" width="6.375" customWidth="1"/>
    <col min="8" max="8" width="6.125" customWidth="1"/>
    <col min="9" max="9" width="9.375" customWidth="1"/>
  </cols>
  <sheetData>
    <row r="1" spans="1:9" s="29" customFormat="1" ht="45" customHeight="1" x14ac:dyDescent="0.2">
      <c r="A1" s="62" t="s">
        <v>0</v>
      </c>
      <c r="B1" s="62"/>
      <c r="C1" s="63"/>
      <c r="D1" s="63"/>
      <c r="E1" s="63"/>
      <c r="F1" s="63"/>
      <c r="G1" s="63"/>
      <c r="H1" s="63"/>
      <c r="I1" s="63"/>
    </row>
    <row r="2" spans="1:9" s="30" customFormat="1" ht="19.149999999999999" customHeight="1" x14ac:dyDescent="0.2">
      <c r="A2" s="31" t="s">
        <v>1</v>
      </c>
      <c r="B2" s="32">
        <f>DATE(D2,F2,H2)</f>
        <v>43701</v>
      </c>
      <c r="C2" s="33" t="s">
        <v>2</v>
      </c>
      <c r="D2" s="34">
        <v>2019</v>
      </c>
      <c r="E2" s="35" t="s">
        <v>3</v>
      </c>
      <c r="F2" s="34">
        <v>8</v>
      </c>
      <c r="G2" s="35" t="s">
        <v>4</v>
      </c>
      <c r="H2" s="34">
        <v>24</v>
      </c>
      <c r="I2" s="50" t="s">
        <v>5</v>
      </c>
    </row>
    <row r="3" spans="1:9" s="30" customFormat="1" ht="10.9" customHeight="1" x14ac:dyDescent="0.2">
      <c r="A3" s="31"/>
      <c r="B3" s="32"/>
      <c r="C3" s="57"/>
      <c r="D3" s="57"/>
      <c r="E3" s="57"/>
      <c r="F3" s="57"/>
      <c r="G3" s="57"/>
      <c r="H3" s="57"/>
      <c r="I3" s="57"/>
    </row>
    <row r="4" spans="1:9" s="30" customFormat="1" ht="19.149999999999999" customHeight="1" x14ac:dyDescent="0.2">
      <c r="A4" s="31" t="s">
        <v>6</v>
      </c>
      <c r="B4" s="32">
        <f>DATE(D4,F4,H4)</f>
        <v>45664</v>
      </c>
      <c r="C4" s="33" t="s">
        <v>7</v>
      </c>
      <c r="D4" s="34">
        <v>2025</v>
      </c>
      <c r="E4" s="35" t="s">
        <v>3</v>
      </c>
      <c r="F4" s="34">
        <v>1</v>
      </c>
      <c r="G4" s="35" t="s">
        <v>4</v>
      </c>
      <c r="H4" s="34">
        <v>7</v>
      </c>
      <c r="I4" s="50" t="s">
        <v>5</v>
      </c>
    </row>
    <row r="5" spans="1:9" s="30" customFormat="1" ht="13.15" customHeight="1" x14ac:dyDescent="0.2">
      <c r="A5" s="31"/>
      <c r="B5" s="32"/>
      <c r="C5" s="57"/>
      <c r="D5" s="57"/>
      <c r="E5" s="57"/>
      <c r="F5" s="57"/>
      <c r="G5" s="57"/>
      <c r="H5" s="57"/>
      <c r="I5" s="57"/>
    </row>
    <row r="6" spans="1:9" s="30" customFormat="1" ht="19.149999999999999" customHeight="1" x14ac:dyDescent="0.2">
      <c r="A6" s="31" t="s">
        <v>8</v>
      </c>
      <c r="B6" s="36">
        <f>D6</f>
        <v>1000000</v>
      </c>
      <c r="C6" s="33" t="s">
        <v>9</v>
      </c>
      <c r="D6" s="64">
        <v>1000000</v>
      </c>
      <c r="E6" s="65"/>
      <c r="F6" s="65"/>
      <c r="G6" s="65"/>
      <c r="H6" s="66"/>
      <c r="I6" s="51"/>
    </row>
    <row r="7" spans="1:9" s="30" customFormat="1" ht="9.6" customHeight="1" x14ac:dyDescent="0.2">
      <c r="A7" s="37" t="s">
        <v>10</v>
      </c>
      <c r="B7" s="38" t="str">
        <f>LPR!J1</f>
        <v>壹佰万元整</v>
      </c>
      <c r="C7" s="57"/>
      <c r="D7" s="57"/>
      <c r="E7" s="57"/>
      <c r="F7" s="57"/>
      <c r="G7" s="57"/>
      <c r="H7" s="57"/>
      <c r="I7" s="57"/>
    </row>
    <row r="8" spans="1:9" x14ac:dyDescent="0.2">
      <c r="A8" s="37" t="s">
        <v>11</v>
      </c>
      <c r="B8" s="39" t="str">
        <f>LPR!O1</f>
        <v>1年期</v>
      </c>
      <c r="C8" s="33" t="s">
        <v>12</v>
      </c>
      <c r="D8" s="58" t="str">
        <f>B8</f>
        <v>1年期</v>
      </c>
      <c r="E8" s="58"/>
      <c r="F8" s="59" t="s">
        <v>13</v>
      </c>
      <c r="G8" s="59"/>
      <c r="H8" s="40">
        <v>1</v>
      </c>
      <c r="I8" s="52" t="s">
        <v>14</v>
      </c>
    </row>
    <row r="9" spans="1:9" s="29" customFormat="1" ht="6.6" customHeight="1" x14ac:dyDescent="0.2">
      <c r="A9" s="41" t="s">
        <v>15</v>
      </c>
      <c r="B9" s="42">
        <f>IF(B8="1年期",LPR!H1,IF(B8="5年期以上",LPR!H2))</f>
        <v>199404.10958904101</v>
      </c>
      <c r="C9" s="33"/>
      <c r="D9" s="43"/>
      <c r="E9" s="43"/>
      <c r="F9" s="43"/>
      <c r="G9" s="43"/>
      <c r="H9" s="43"/>
      <c r="I9" s="43"/>
    </row>
    <row r="10" spans="1:9" s="29" customFormat="1" ht="17.100000000000001" customHeight="1" x14ac:dyDescent="0.2">
      <c r="A10" s="41"/>
      <c r="B10" s="42"/>
      <c r="C10" s="33"/>
      <c r="D10" s="43"/>
      <c r="E10" s="43"/>
      <c r="F10" s="60" t="s">
        <v>16</v>
      </c>
      <c r="G10" s="60"/>
      <c r="H10" s="40">
        <v>365</v>
      </c>
      <c r="I10" s="52" t="s">
        <v>17</v>
      </c>
    </row>
    <row r="11" spans="1:9" x14ac:dyDescent="0.2">
      <c r="A11" s="37" t="s">
        <v>18</v>
      </c>
      <c r="B11" s="38" t="str">
        <f>LPR!I1</f>
        <v>壹拾玖万玖仟肆佰零肆元壹角</v>
      </c>
      <c r="C11" s="44" t="s">
        <v>15</v>
      </c>
      <c r="D11" s="61">
        <f>B9</f>
        <v>199404.10958904101</v>
      </c>
      <c r="E11" s="61"/>
      <c r="F11" s="61"/>
      <c r="G11" s="61"/>
      <c r="H11" s="61"/>
      <c r="I11" s="61"/>
    </row>
    <row r="12" spans="1:9" ht="12" customHeight="1" x14ac:dyDescent="0.2">
      <c r="A12" s="53"/>
      <c r="B12" s="53"/>
      <c r="C12" s="56"/>
      <c r="D12" s="56"/>
      <c r="E12" s="56"/>
      <c r="F12" s="56"/>
      <c r="G12" s="56"/>
      <c r="H12" s="56"/>
      <c r="I12" s="56"/>
    </row>
    <row r="13" spans="1:9" ht="26.45" customHeight="1" x14ac:dyDescent="0.2">
      <c r="A13" s="45"/>
      <c r="B13" s="46"/>
      <c r="C13" s="56"/>
      <c r="D13" s="56"/>
      <c r="E13" s="56"/>
      <c r="F13" s="56"/>
      <c r="G13" s="56"/>
      <c r="H13" s="56"/>
      <c r="I13" s="56"/>
    </row>
    <row r="14" spans="1:9" ht="39" customHeight="1" x14ac:dyDescent="0.2">
      <c r="A14" s="47"/>
      <c r="B14" s="2"/>
      <c r="C14" s="54" t="s">
        <v>19</v>
      </c>
      <c r="D14" s="54"/>
      <c r="E14" s="54"/>
      <c r="F14" s="54"/>
      <c r="G14" s="54"/>
      <c r="H14" s="54"/>
      <c r="I14" s="54"/>
    </row>
    <row r="15" spans="1:9" ht="35.450000000000003" customHeight="1" x14ac:dyDescent="0.2">
      <c r="A15" s="48"/>
      <c r="B15" s="49"/>
      <c r="C15" s="55" t="s">
        <v>20</v>
      </c>
      <c r="D15" s="55"/>
      <c r="E15" s="55"/>
      <c r="F15" s="55"/>
      <c r="G15" s="55"/>
      <c r="H15" s="55"/>
      <c r="I15" s="55"/>
    </row>
    <row r="16" spans="1:9" x14ac:dyDescent="0.2">
      <c r="A16" s="49"/>
      <c r="B16" s="49"/>
    </row>
    <row r="17" spans="1:2" x14ac:dyDescent="0.2">
      <c r="A17" s="49"/>
      <c r="B17" s="49"/>
    </row>
    <row r="18" spans="1:2" x14ac:dyDescent="0.2">
      <c r="A18" s="49"/>
      <c r="B18" s="49"/>
    </row>
  </sheetData>
  <sheetProtection algorithmName="SHA-512" hashValue="aeDyCU6mGr2v6ETd4wjJb23WuU5Kb2C3uBeRT2WeJdg9XA46dvILFURRzdistJhs5I2E8P3xi+IFZfNwK4YUhg==" saltValue="6oFCoFS3luncgXD+NN43rg==" spinCount="100000" sheet="1" objects="1" scenarios="1"/>
  <mergeCells count="14">
    <mergeCell ref="A1:B1"/>
    <mergeCell ref="C1:I1"/>
    <mergeCell ref="C3:I3"/>
    <mergeCell ref="C5:I5"/>
    <mergeCell ref="D6:H6"/>
    <mergeCell ref="A12:B12"/>
    <mergeCell ref="C14:I14"/>
    <mergeCell ref="C15:I15"/>
    <mergeCell ref="C12:I13"/>
    <mergeCell ref="C7:I7"/>
    <mergeCell ref="D8:E8"/>
    <mergeCell ref="F8:G8"/>
    <mergeCell ref="F10:G10"/>
    <mergeCell ref="D11:I11"/>
  </mergeCells>
  <phoneticPr fontId="31" type="noConversion"/>
  <dataValidations count="3">
    <dataValidation type="whole" allowBlank="1" showInputMessage="1" showErrorMessage="1" errorTitle="年份输入错误！" error="请输入正确的年份！数值范围1991-3000。" sqref="D5" xr:uid="{00000000-0002-0000-0000-000004000000}">
      <formula1>1990</formula1>
      <formula2>3000</formula2>
    </dataValidation>
    <dataValidation type="whole" allowBlank="1" showInputMessage="1" showErrorMessage="1" errorTitle="月份输入错误！" error="请输入正确月份！数值范围1-12。_x000a_" sqref="F5" xr:uid="{00000000-0002-0000-0000-000005000000}">
      <formula1>1</formula1>
      <formula2>12</formula2>
    </dataValidation>
    <dataValidation type="whole" allowBlank="1" showInputMessage="1" showErrorMessage="1" errorTitle="日期输入错误！" error="请输入正确的日期！数值范围1-31。" sqref="H5" xr:uid="{00000000-0002-0000-0000-000006000000}">
      <formula1>1</formula1>
      <formula2>31</formula2>
    </dataValidation>
  </dataValidations>
  <pageMargins left="0.7" right="0.7" top="0.75" bottom="0.75" header="0.3" footer="0.3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errorTitle="年份输入错误！" error="请输入正确的年份！大于2019年" xr:uid="{00000000-0002-0000-0000-000000000000}">
          <x14:formula1>
            <xm:f>Sheet2!$B$1:$B$7</xm:f>
          </x14:formula1>
          <xm:sqref>D2 D4</xm:sqref>
        </x14:dataValidation>
        <x14:dataValidation type="list" showInputMessage="1" showErrorMessage="1" errorTitle="月份输入错误！" error="请输入正确月份！数值范围1-12。_x000a_" xr:uid="{00000000-0002-0000-0000-000001000000}">
          <x14:formula1>
            <xm:f>Sheet2!$C$1:$C$12</xm:f>
          </x14:formula1>
          <xm:sqref>F2 F4</xm:sqref>
        </x14:dataValidation>
        <x14:dataValidation type="list" showInputMessage="1" showErrorMessage="1" errorTitle="日期输入错误！" error="请输入正确的日期！数值范围1-31。" xr:uid="{00000000-0002-0000-0000-000002000000}">
          <x14:formula1>
            <xm:f>Sheet2!$A$1:$A$31</xm:f>
          </x14:formula1>
          <xm:sqref>H2 H4</xm:sqref>
        </x14:dataValidation>
        <x14:dataValidation type="list" allowBlank="1" showInputMessage="1" showErrorMessage="1" xr:uid="{00000000-0002-0000-0000-000007000000}">
          <x14:formula1>
            <xm:f>Sheet1!$A:$A</xm:f>
          </x14:formula1>
          <xm:sqref>H8</xm:sqref>
        </x14:dataValidation>
        <x14:dataValidation type="list" allowBlank="1" showInputMessage="1" showErrorMessage="1" xr:uid="{00000000-0002-0000-0000-000008000000}">
          <x14:formula1>
            <xm:f>Sheet1!$B$1:$B$2</xm:f>
          </x14:formula1>
          <xm:sqref>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20"/>
  <sheetViews>
    <sheetView topLeftCell="B1" workbookViewId="0">
      <selection activeCell="C10" sqref="C10"/>
    </sheetView>
  </sheetViews>
  <sheetFormatPr defaultColWidth="9" defaultRowHeight="14.25" x14ac:dyDescent="0.2"/>
  <cols>
    <col min="1" max="1" width="8.875" style="68" hidden="1" customWidth="1"/>
    <col min="2" max="2" width="12.875" style="68" customWidth="1"/>
    <col min="3" max="3" width="13.75" style="68" customWidth="1"/>
    <col min="4" max="4" width="11.375" style="68" customWidth="1"/>
    <col min="5" max="5" width="13.25" style="68" customWidth="1"/>
    <col min="6" max="6" width="13.625" style="68" customWidth="1"/>
    <col min="7" max="7" width="12.5" style="68" customWidth="1"/>
    <col min="8" max="16384" width="9" style="68"/>
  </cols>
  <sheetData>
    <row r="1" spans="1:7" ht="27" customHeight="1" x14ac:dyDescent="0.2">
      <c r="B1" s="69" t="s">
        <v>21</v>
      </c>
      <c r="C1" s="69"/>
      <c r="D1" s="69"/>
      <c r="E1" s="69"/>
      <c r="F1" s="69"/>
      <c r="G1" s="69"/>
    </row>
    <row r="2" spans="1:7" ht="15.6" customHeight="1" x14ac:dyDescent="0.2">
      <c r="B2" s="70" t="s">
        <v>9</v>
      </c>
      <c r="C2" s="71">
        <f>LPR利息计算器!B6</f>
        <v>1000000</v>
      </c>
      <c r="D2" s="72" t="s">
        <v>15</v>
      </c>
      <c r="E2" s="71">
        <f>SUM(E5:E500)</f>
        <v>199404.10958904101</v>
      </c>
      <c r="F2" s="72" t="s">
        <v>22</v>
      </c>
      <c r="G2" s="73">
        <f>LPR利息计算器!H8</f>
        <v>1</v>
      </c>
    </row>
    <row r="3" spans="1:7" ht="21.6" customHeight="1" x14ac:dyDescent="0.2">
      <c r="B3" s="70" t="s">
        <v>23</v>
      </c>
      <c r="C3" s="74">
        <f>LPR利息计算器!B2</f>
        <v>43701</v>
      </c>
      <c r="D3" s="70" t="s">
        <v>24</v>
      </c>
      <c r="E3" s="74">
        <f>LPR利息计算器!B4</f>
        <v>45664</v>
      </c>
      <c r="F3" s="70" t="s">
        <v>25</v>
      </c>
      <c r="G3" s="75">
        <f>SUM(D5:D100)</f>
        <v>1963</v>
      </c>
    </row>
    <row r="4" spans="1:7" ht="20.45" customHeight="1" x14ac:dyDescent="0.2">
      <c r="A4" s="68" t="s">
        <v>26</v>
      </c>
      <c r="B4" s="76" t="s">
        <v>27</v>
      </c>
      <c r="C4" s="76" t="s">
        <v>28</v>
      </c>
      <c r="D4" s="77" t="s">
        <v>29</v>
      </c>
      <c r="E4" s="76" t="s">
        <v>30</v>
      </c>
      <c r="F4" s="76" t="s">
        <v>31</v>
      </c>
      <c r="G4" s="77" t="str">
        <f>计算明细0!D3&amp;"LPR"</f>
        <v>1年期LPR</v>
      </c>
    </row>
    <row r="5" spans="1:7" s="78" customFormat="1" ht="16.149999999999999" customHeight="1" x14ac:dyDescent="0.2">
      <c r="A5" s="78">
        <v>1</v>
      </c>
      <c r="B5" s="79">
        <f>IFERROR(VLOOKUP(ROW(计算明细0!A1),计算明细0!A:H,5,0),"")</f>
        <v>45646</v>
      </c>
      <c r="C5" s="79">
        <f>IFERROR(VLOOKUP(ROW(计算明细0!A1),计算明细0!A:H,6,0),"")</f>
        <v>45664</v>
      </c>
      <c r="D5" s="80">
        <f>IFERROR(VLOOKUP(ROW(计算明细0!A1),计算明细0!A:H,7,0),"")</f>
        <v>18</v>
      </c>
      <c r="E5" s="81">
        <f>IFERROR(VLOOKUP(ROW(计算明细0!A1),计算明细0!A:H,8,0),"")</f>
        <v>1528.7671232876712</v>
      </c>
      <c r="F5" s="79">
        <f>IFERROR(VLOOKUP(ROW(计算明细0!A1),计算明细0!A:H,3,0),"")</f>
        <v>45646</v>
      </c>
      <c r="G5" s="82">
        <f>IFERROR(VLOOKUP(ROW(计算明细0!A1),计算明细0!A:H,4,0),"")</f>
        <v>3.1</v>
      </c>
    </row>
    <row r="6" spans="1:7" s="78" customFormat="1" ht="16.149999999999999" customHeight="1" x14ac:dyDescent="0.2">
      <c r="B6" s="79">
        <f>IFERROR(VLOOKUP(ROW(计算明细0!A2),计算明细0!A:H,5,0),"")</f>
        <v>45616</v>
      </c>
      <c r="C6" s="79">
        <f>IFERROR(VLOOKUP(ROW(计算明细0!A2),计算明细0!A:H,6,0),"")</f>
        <v>45646</v>
      </c>
      <c r="D6" s="80">
        <f>IFERROR(VLOOKUP(ROW(计算明细0!A2),计算明细0!A:H,7,0),"")</f>
        <v>30</v>
      </c>
      <c r="E6" s="81">
        <f>IFERROR(VLOOKUP(ROW(计算明细0!A2),计算明细0!A:H,8,0),"")</f>
        <v>2547.9452054794519</v>
      </c>
      <c r="F6" s="79">
        <f>IFERROR(VLOOKUP(ROW(计算明细0!A2),计算明细0!A:H,3,0),"")</f>
        <v>45616</v>
      </c>
      <c r="G6" s="82">
        <f>IFERROR(VLOOKUP(ROW(计算明细0!A2),计算明细0!A:H,4,0),"")</f>
        <v>3.1</v>
      </c>
    </row>
    <row r="7" spans="1:7" s="78" customFormat="1" ht="16.149999999999999" customHeight="1" x14ac:dyDescent="0.2">
      <c r="B7" s="79">
        <f>IFERROR(VLOOKUP(ROW(计算明细0!A3),计算明细0!A:H,5,0),"")</f>
        <v>45586</v>
      </c>
      <c r="C7" s="79">
        <f>IFERROR(VLOOKUP(ROW(计算明细0!A3),计算明细0!A:H,6,0),"")</f>
        <v>45616</v>
      </c>
      <c r="D7" s="80">
        <f>IFERROR(VLOOKUP(ROW(计算明细0!A3),计算明细0!A:H,7,0),"")</f>
        <v>30</v>
      </c>
      <c r="E7" s="81">
        <f>IFERROR(VLOOKUP(ROW(计算明细0!A3),计算明细0!A:H,8,0),"")</f>
        <v>2547.9452054794519</v>
      </c>
      <c r="F7" s="79">
        <f>IFERROR(VLOOKUP(ROW(计算明细0!A3),计算明细0!A:H,3,0),"")</f>
        <v>45586</v>
      </c>
      <c r="G7" s="82">
        <f>IFERROR(VLOOKUP(ROW(计算明细0!A3),计算明细0!A:H,4,0),"")</f>
        <v>3.1</v>
      </c>
    </row>
    <row r="8" spans="1:7" s="78" customFormat="1" ht="16.149999999999999" customHeight="1" x14ac:dyDescent="0.2">
      <c r="B8" s="79">
        <f>IFERROR(VLOOKUP(ROW(计算明细0!A4),计算明细0!A:H,5,0),"")</f>
        <v>45555</v>
      </c>
      <c r="C8" s="79">
        <f>IFERROR(VLOOKUP(ROW(计算明细0!A4),计算明细0!A:H,6,0),"")</f>
        <v>45586</v>
      </c>
      <c r="D8" s="80">
        <f>IFERROR(VLOOKUP(ROW(计算明细0!A4),计算明细0!A:H,7,0),"")</f>
        <v>31</v>
      </c>
      <c r="E8" s="81">
        <f>IFERROR(VLOOKUP(ROW(计算明细0!A4),计算明细0!A:H,8,0),"")</f>
        <v>2845.205479452055</v>
      </c>
      <c r="F8" s="79">
        <f>IFERROR(VLOOKUP(ROW(计算明细0!A4),计算明细0!A:H,3,0),"")</f>
        <v>45555</v>
      </c>
      <c r="G8" s="82">
        <f>IFERROR(VLOOKUP(ROW(计算明细0!A4),计算明细0!A:H,4,0),"")</f>
        <v>3.35</v>
      </c>
    </row>
    <row r="9" spans="1:7" s="78" customFormat="1" ht="16.149999999999999" customHeight="1" x14ac:dyDescent="0.2">
      <c r="B9" s="79">
        <f>IFERROR(VLOOKUP(ROW(计算明细0!A5),计算明细0!A:H,5,0),"")</f>
        <v>45524</v>
      </c>
      <c r="C9" s="79">
        <f>IFERROR(VLOOKUP(ROW(计算明细0!A5),计算明细0!A:H,6,0),"")</f>
        <v>45555</v>
      </c>
      <c r="D9" s="80">
        <f>IFERROR(VLOOKUP(ROW(计算明细0!A5),计算明细0!A:H,7,0),"")</f>
        <v>31</v>
      </c>
      <c r="E9" s="81">
        <f>IFERROR(VLOOKUP(ROW(计算明细0!A5),计算明细0!A:H,8,0),"")</f>
        <v>2845.205479452055</v>
      </c>
      <c r="F9" s="79">
        <f>IFERROR(VLOOKUP(ROW(计算明细0!A5),计算明细0!A:H,3,0),"")</f>
        <v>45524</v>
      </c>
      <c r="G9" s="82">
        <f>IFERROR(VLOOKUP(ROW(计算明细0!A5),计算明细0!A:H,4,0),"")</f>
        <v>3.35</v>
      </c>
    </row>
    <row r="10" spans="1:7" s="78" customFormat="1" ht="16.149999999999999" customHeight="1" x14ac:dyDescent="0.2">
      <c r="B10" s="79">
        <f>IFERROR(VLOOKUP(ROW(计算明细0!A6),计算明细0!A:H,5,0),"")</f>
        <v>45495</v>
      </c>
      <c r="C10" s="79">
        <f>IFERROR(VLOOKUP(ROW(计算明细0!A6),计算明细0!A:H,6,0),"")</f>
        <v>45524</v>
      </c>
      <c r="D10" s="80">
        <f>IFERROR(VLOOKUP(ROW(计算明细0!A6),计算明细0!A:H,7,0),"")</f>
        <v>29</v>
      </c>
      <c r="E10" s="81">
        <f>IFERROR(VLOOKUP(ROW(计算明细0!A6),计算明细0!A:H,8,0),"")</f>
        <v>2661.6438356164385</v>
      </c>
      <c r="F10" s="79">
        <f>IFERROR(VLOOKUP(ROW(计算明细0!A6),计算明细0!A:H,3,0),"")</f>
        <v>45495</v>
      </c>
      <c r="G10" s="82">
        <f>IFERROR(VLOOKUP(ROW(计算明细0!A6),计算明细0!A:H,4,0),"")</f>
        <v>3.35</v>
      </c>
    </row>
    <row r="11" spans="1:7" s="78" customFormat="1" ht="16.149999999999999" customHeight="1" x14ac:dyDescent="0.2">
      <c r="B11" s="79">
        <f>IFERROR(VLOOKUP(ROW(计算明细0!A7),计算明细0!A:H,5,0),"")</f>
        <v>45463</v>
      </c>
      <c r="C11" s="79">
        <f>IFERROR(VLOOKUP(ROW(计算明细0!A7),计算明细0!A:H,6,0),"")</f>
        <v>45495</v>
      </c>
      <c r="D11" s="80">
        <f>IFERROR(VLOOKUP(ROW(计算明细0!A7),计算明细0!A:H,7,0),"")</f>
        <v>32</v>
      </c>
      <c r="E11" s="81">
        <f>IFERROR(VLOOKUP(ROW(计算明细0!A7),计算明细0!A:H,8,0),"")</f>
        <v>3024.6575342465753</v>
      </c>
      <c r="F11" s="79">
        <f>IFERROR(VLOOKUP(ROW(计算明细0!A7),计算明细0!A:H,3,0),"")</f>
        <v>45463</v>
      </c>
      <c r="G11" s="82">
        <f>IFERROR(VLOOKUP(ROW(计算明细0!A7),计算明细0!A:H,4,0),"")</f>
        <v>3.45</v>
      </c>
    </row>
    <row r="12" spans="1:7" s="78" customFormat="1" ht="16.149999999999999" customHeight="1" x14ac:dyDescent="0.2">
      <c r="B12" s="79">
        <f>IFERROR(VLOOKUP(ROW(计算明细0!A8),计算明细0!A:H,5,0),"")</f>
        <v>45432</v>
      </c>
      <c r="C12" s="79">
        <f>IFERROR(VLOOKUP(ROW(计算明细0!A8),计算明细0!A:H,6,0),"")</f>
        <v>45463</v>
      </c>
      <c r="D12" s="80">
        <f>IFERROR(VLOOKUP(ROW(计算明细0!A8),计算明细0!A:H,7,0),"")</f>
        <v>31</v>
      </c>
      <c r="E12" s="81">
        <f>IFERROR(VLOOKUP(ROW(计算明细0!A8),计算明细0!A:H,8,0),"")</f>
        <v>2930.1369863013697</v>
      </c>
      <c r="F12" s="79">
        <f>IFERROR(VLOOKUP(ROW(计算明细0!A8),计算明细0!A:H,3,0),"")</f>
        <v>45432</v>
      </c>
      <c r="G12" s="82">
        <f>IFERROR(VLOOKUP(ROW(计算明细0!A8),计算明细0!A:H,4,0),"")</f>
        <v>3.45</v>
      </c>
    </row>
    <row r="13" spans="1:7" s="78" customFormat="1" ht="16.149999999999999" customHeight="1" x14ac:dyDescent="0.2">
      <c r="B13" s="79">
        <f>IFERROR(VLOOKUP(ROW(计算明细0!A9),计算明细0!A:H,5,0),"")</f>
        <v>45404</v>
      </c>
      <c r="C13" s="79">
        <f>IFERROR(VLOOKUP(ROW(计算明细0!A9),计算明细0!A:H,6,0),"")</f>
        <v>45432</v>
      </c>
      <c r="D13" s="80">
        <f>IFERROR(VLOOKUP(ROW(计算明细0!A9),计算明细0!A:H,7,0),"")</f>
        <v>28</v>
      </c>
      <c r="E13" s="81">
        <f>IFERROR(VLOOKUP(ROW(计算明细0!A9),计算明细0!A:H,8,0),"")</f>
        <v>2646.5753424657532</v>
      </c>
      <c r="F13" s="79">
        <f>IFERROR(VLOOKUP(ROW(计算明细0!A9),计算明细0!A:H,3,0),"")</f>
        <v>45404</v>
      </c>
      <c r="G13" s="82">
        <f>IFERROR(VLOOKUP(ROW(计算明细0!A9),计算明细0!A:H,4,0),"")</f>
        <v>3.45</v>
      </c>
    </row>
    <row r="14" spans="1:7" s="78" customFormat="1" ht="16.149999999999999" customHeight="1" x14ac:dyDescent="0.2">
      <c r="B14" s="79">
        <f>IFERROR(VLOOKUP(ROW(计算明细0!A10),计算明细0!A:H,5,0),"")</f>
        <v>45371</v>
      </c>
      <c r="C14" s="79">
        <f>IFERROR(VLOOKUP(ROW(计算明细0!A10),计算明细0!A:H,6,0),"")</f>
        <v>45404</v>
      </c>
      <c r="D14" s="80">
        <f>IFERROR(VLOOKUP(ROW(计算明细0!A10),计算明细0!A:H,7,0),"")</f>
        <v>33</v>
      </c>
      <c r="E14" s="81">
        <f>IFERROR(VLOOKUP(ROW(计算明细0!A10),计算明细0!A:H,8,0),"")</f>
        <v>3119.178082191781</v>
      </c>
      <c r="F14" s="79">
        <f>IFERROR(VLOOKUP(ROW(计算明细0!A10),计算明细0!A:H,3,0),"")</f>
        <v>45371</v>
      </c>
      <c r="G14" s="82">
        <f>IFERROR(VLOOKUP(ROW(计算明细0!A10),计算明细0!A:H,4,0),"")</f>
        <v>3.45</v>
      </c>
    </row>
    <row r="15" spans="1:7" s="78" customFormat="1" ht="16.149999999999999" customHeight="1" x14ac:dyDescent="0.2">
      <c r="B15" s="79">
        <f>IFERROR(VLOOKUP(ROW(计算明细0!A11),计算明细0!A:H,5,0),"")</f>
        <v>45342</v>
      </c>
      <c r="C15" s="79">
        <f>IFERROR(VLOOKUP(ROW(计算明细0!A11),计算明细0!A:H,6,0),"")</f>
        <v>45371</v>
      </c>
      <c r="D15" s="80">
        <f>IFERROR(VLOOKUP(ROW(计算明细0!A11),计算明细0!A:H,7,0),"")</f>
        <v>29</v>
      </c>
      <c r="E15" s="81">
        <f>IFERROR(VLOOKUP(ROW(计算明细0!A11),计算明细0!A:H,8,0),"")</f>
        <v>2741.0958904109589</v>
      </c>
      <c r="F15" s="79">
        <f>IFERROR(VLOOKUP(ROW(计算明细0!A11),计算明细0!A:H,3,0),"")</f>
        <v>45342</v>
      </c>
      <c r="G15" s="82">
        <f>IFERROR(VLOOKUP(ROW(计算明细0!A11),计算明细0!A:H,4,0),"")</f>
        <v>3.45</v>
      </c>
    </row>
    <row r="16" spans="1:7" s="78" customFormat="1" ht="16.149999999999999" customHeight="1" x14ac:dyDescent="0.2">
      <c r="B16" s="79">
        <f>IFERROR(VLOOKUP(ROW(计算明细0!A12),计算明细0!A:H,5,0),"")</f>
        <v>45313</v>
      </c>
      <c r="C16" s="79">
        <f>IFERROR(VLOOKUP(ROW(计算明细0!A12),计算明细0!A:H,6,0),"")</f>
        <v>45342</v>
      </c>
      <c r="D16" s="80">
        <f>IFERROR(VLOOKUP(ROW(计算明细0!A12),计算明细0!A:H,7,0),"")</f>
        <v>29</v>
      </c>
      <c r="E16" s="81">
        <f>IFERROR(VLOOKUP(ROW(计算明细0!A12),计算明细0!A:H,8,0),"")</f>
        <v>2741.0958904109589</v>
      </c>
      <c r="F16" s="79">
        <f>IFERROR(VLOOKUP(ROW(计算明细0!A12),计算明细0!A:H,3,0),"")</f>
        <v>45313</v>
      </c>
      <c r="G16" s="82">
        <f>IFERROR(VLOOKUP(ROW(计算明细0!A12),计算明细0!A:H,4,0),"")</f>
        <v>3.45</v>
      </c>
    </row>
    <row r="17" spans="2:7" s="78" customFormat="1" ht="16.149999999999999" customHeight="1" x14ac:dyDescent="0.2">
      <c r="B17" s="79">
        <f>IFERROR(VLOOKUP(ROW(计算明细0!A13),计算明细0!A:H,5,0),"")</f>
        <v>45280</v>
      </c>
      <c r="C17" s="79">
        <f>IFERROR(VLOOKUP(ROW(计算明细0!A13),计算明细0!A:H,6,0),"")</f>
        <v>45313</v>
      </c>
      <c r="D17" s="80">
        <f>IFERROR(VLOOKUP(ROW(计算明细0!A13),计算明细0!A:H,7,0),"")</f>
        <v>33</v>
      </c>
      <c r="E17" s="81">
        <f>IFERROR(VLOOKUP(ROW(计算明细0!A13),计算明细0!A:H,8,0),"")</f>
        <v>3119.178082191781</v>
      </c>
      <c r="F17" s="79">
        <f>IFERROR(VLOOKUP(ROW(计算明细0!A13),计算明细0!A:H,3,0),"")</f>
        <v>45280</v>
      </c>
      <c r="G17" s="82">
        <f>IFERROR(VLOOKUP(ROW(计算明细0!A13),计算明细0!A:H,4,0),"")</f>
        <v>3.45</v>
      </c>
    </row>
    <row r="18" spans="2:7" s="78" customFormat="1" ht="16.149999999999999" customHeight="1" x14ac:dyDescent="0.2">
      <c r="B18" s="79">
        <f>IFERROR(VLOOKUP(ROW(计算明细0!A14),计算明细0!A:H,5,0),"")</f>
        <v>45250</v>
      </c>
      <c r="C18" s="79">
        <f>IFERROR(VLOOKUP(ROW(计算明细0!A14),计算明细0!A:H,6,0),"")</f>
        <v>45280</v>
      </c>
      <c r="D18" s="80">
        <f>IFERROR(VLOOKUP(ROW(计算明细0!A14),计算明细0!A:H,7,0),"")</f>
        <v>30</v>
      </c>
      <c r="E18" s="81">
        <f>IFERROR(VLOOKUP(ROW(计算明细0!A14),计算明细0!A:H,8,0),"")</f>
        <v>2835.6164383561645</v>
      </c>
      <c r="F18" s="79">
        <f>IFERROR(VLOOKUP(ROW(计算明细0!A14),计算明细0!A:H,3,0),"")</f>
        <v>45250</v>
      </c>
      <c r="G18" s="82">
        <f>IFERROR(VLOOKUP(ROW(计算明细0!A14),计算明细0!A:H,4,0),"")</f>
        <v>3.45</v>
      </c>
    </row>
    <row r="19" spans="2:7" s="78" customFormat="1" ht="16.149999999999999" customHeight="1" x14ac:dyDescent="0.2">
      <c r="B19" s="79">
        <f>IFERROR(VLOOKUP(ROW(计算明细0!A15),计算明细0!A:H,5,0),"")</f>
        <v>45219</v>
      </c>
      <c r="C19" s="79">
        <f>IFERROR(VLOOKUP(ROW(计算明细0!A15),计算明细0!A:H,6,0),"")</f>
        <v>45250</v>
      </c>
      <c r="D19" s="80">
        <f>IFERROR(VLOOKUP(ROW(计算明细0!A15),计算明细0!A:H,7,0),"")</f>
        <v>31</v>
      </c>
      <c r="E19" s="81">
        <f>IFERROR(VLOOKUP(ROW(计算明细0!A15),计算明细0!A:H,8,0),"")</f>
        <v>2930.1369863013697</v>
      </c>
      <c r="F19" s="79">
        <f>IFERROR(VLOOKUP(ROW(计算明细0!A15),计算明细0!A:H,3,0),"")</f>
        <v>45219</v>
      </c>
      <c r="G19" s="82">
        <f>IFERROR(VLOOKUP(ROW(计算明细0!A15),计算明细0!A:H,4,0),"")</f>
        <v>3.45</v>
      </c>
    </row>
    <row r="20" spans="2:7" s="78" customFormat="1" ht="16.149999999999999" customHeight="1" x14ac:dyDescent="0.2">
      <c r="B20" s="79">
        <f>IFERROR(VLOOKUP(ROW(计算明细0!A16),计算明细0!A:H,5,0),"")</f>
        <v>45189</v>
      </c>
      <c r="C20" s="79">
        <f>IFERROR(VLOOKUP(ROW(计算明细0!A16),计算明细0!A:H,6,0),"")</f>
        <v>45219</v>
      </c>
      <c r="D20" s="80">
        <f>IFERROR(VLOOKUP(ROW(计算明细0!A16),计算明细0!A:H,7,0),"")</f>
        <v>30</v>
      </c>
      <c r="E20" s="81">
        <f>IFERROR(VLOOKUP(ROW(计算明细0!A16),计算明细0!A:H,8,0),"")</f>
        <v>2835.6164383561645</v>
      </c>
      <c r="F20" s="79">
        <f>IFERROR(VLOOKUP(ROW(计算明细0!A16),计算明细0!A:H,3,0),"")</f>
        <v>45189</v>
      </c>
      <c r="G20" s="82">
        <f>IFERROR(VLOOKUP(ROW(计算明细0!A16),计算明细0!A:H,4,0),"")</f>
        <v>3.45</v>
      </c>
    </row>
    <row r="21" spans="2:7" s="78" customFormat="1" ht="16.149999999999999" customHeight="1" x14ac:dyDescent="0.2">
      <c r="B21" s="79">
        <f>IFERROR(VLOOKUP(ROW(计算明细0!A17),计算明细0!A:H,5,0),"")</f>
        <v>45159</v>
      </c>
      <c r="C21" s="79">
        <f>IFERROR(VLOOKUP(ROW(计算明细0!A17),计算明细0!A:H,6,0),"")</f>
        <v>45189</v>
      </c>
      <c r="D21" s="80">
        <f>IFERROR(VLOOKUP(ROW(计算明细0!A17),计算明细0!A:H,7,0),"")</f>
        <v>30</v>
      </c>
      <c r="E21" s="81">
        <f>IFERROR(VLOOKUP(ROW(计算明细0!A17),计算明细0!A:H,8,0),"")</f>
        <v>2835.6164383561645</v>
      </c>
      <c r="F21" s="79">
        <f>IFERROR(VLOOKUP(ROW(计算明细0!A17),计算明细0!A:H,3,0),"")</f>
        <v>45159</v>
      </c>
      <c r="G21" s="82">
        <f>IFERROR(VLOOKUP(ROW(计算明细0!A17),计算明细0!A:H,4,0),"")</f>
        <v>3.45</v>
      </c>
    </row>
    <row r="22" spans="2:7" s="78" customFormat="1" ht="16.149999999999999" customHeight="1" x14ac:dyDescent="0.2">
      <c r="B22" s="79">
        <f>IFERROR(VLOOKUP(ROW(计算明细0!A18),计算明细0!A:H,5,0),"")</f>
        <v>45127</v>
      </c>
      <c r="C22" s="79">
        <f>IFERROR(VLOOKUP(ROW(计算明细0!A18),计算明细0!A:H,6,0),"")</f>
        <v>45159</v>
      </c>
      <c r="D22" s="80">
        <f>IFERROR(VLOOKUP(ROW(计算明细0!A18),计算明细0!A:H,7,0),"")</f>
        <v>32</v>
      </c>
      <c r="E22" s="81">
        <f>IFERROR(VLOOKUP(ROW(计算明细0!A18),计算明细0!A:H,8,0),"")</f>
        <v>3112.3287671232874</v>
      </c>
      <c r="F22" s="79">
        <f>IFERROR(VLOOKUP(ROW(计算明细0!A18),计算明细0!A:H,3,0),"")</f>
        <v>45127</v>
      </c>
      <c r="G22" s="82">
        <f>IFERROR(VLOOKUP(ROW(计算明细0!A18),计算明细0!A:H,4,0),"")</f>
        <v>3.55</v>
      </c>
    </row>
    <row r="23" spans="2:7" s="78" customFormat="1" ht="16.149999999999999" customHeight="1" x14ac:dyDescent="0.2">
      <c r="B23" s="79">
        <f>IFERROR(VLOOKUP(ROW(计算明细0!A19),计算明细0!A:H,5,0),"")</f>
        <v>45097</v>
      </c>
      <c r="C23" s="79">
        <f>IFERROR(VLOOKUP(ROW(计算明细0!A19),计算明细0!A:H,6,0),"")</f>
        <v>45127</v>
      </c>
      <c r="D23" s="80">
        <f>IFERROR(VLOOKUP(ROW(计算明细0!A19),计算明细0!A:H,7,0),"")</f>
        <v>30</v>
      </c>
      <c r="E23" s="81">
        <f>IFERROR(VLOOKUP(ROW(计算明细0!A19),计算明细0!A:H,8,0),"")</f>
        <v>2917.8082191780818</v>
      </c>
      <c r="F23" s="79">
        <f>IFERROR(VLOOKUP(ROW(计算明细0!A19),计算明细0!A:H,3,0),"")</f>
        <v>45097</v>
      </c>
      <c r="G23" s="82">
        <f>IFERROR(VLOOKUP(ROW(计算明细0!A19),计算明细0!A:H,4,0),"")</f>
        <v>3.55</v>
      </c>
    </row>
    <row r="24" spans="2:7" ht="16.149999999999999" customHeight="1" x14ac:dyDescent="0.2">
      <c r="B24" s="79">
        <f>IFERROR(VLOOKUP(ROW(计算明细0!A20),计算明细0!A:H,5,0),"")</f>
        <v>45068</v>
      </c>
      <c r="C24" s="79">
        <f>IFERROR(VLOOKUP(ROW(计算明细0!A20),计算明细0!A:H,6,0),"")</f>
        <v>45097</v>
      </c>
      <c r="D24" s="80">
        <f>IFERROR(VLOOKUP(ROW(计算明细0!A20),计算明细0!A:H,7,0),"")</f>
        <v>29</v>
      </c>
      <c r="E24" s="81">
        <f>IFERROR(VLOOKUP(ROW(计算明细0!A20),计算明细0!A:H,8,0),"")</f>
        <v>2899.9999999999995</v>
      </c>
      <c r="F24" s="79">
        <f>IFERROR(VLOOKUP(ROW(计算明细0!A20),计算明细0!A:H,3,0),"")</f>
        <v>45068</v>
      </c>
      <c r="G24" s="82">
        <f>IFERROR(VLOOKUP(ROW(计算明细0!A20),计算明细0!A:H,4,0),"")</f>
        <v>3.65</v>
      </c>
    </row>
    <row r="25" spans="2:7" ht="16.149999999999999" customHeight="1" x14ac:dyDescent="0.2">
      <c r="B25" s="79">
        <f>IFERROR(VLOOKUP(ROW(计算明细0!A21),计算明细0!A:H,5,0),"")</f>
        <v>45036</v>
      </c>
      <c r="C25" s="79">
        <f>IFERROR(VLOOKUP(ROW(计算明细0!A21),计算明细0!A:H,6,0),"")</f>
        <v>45068</v>
      </c>
      <c r="D25" s="80">
        <f>IFERROR(VLOOKUP(ROW(计算明细0!A21),计算明细0!A:H,7,0),"")</f>
        <v>32</v>
      </c>
      <c r="E25" s="81">
        <f>IFERROR(VLOOKUP(ROW(计算明细0!A21),计算明细0!A:H,8,0),"")</f>
        <v>3199.9999999999995</v>
      </c>
      <c r="F25" s="79">
        <f>IFERROR(VLOOKUP(ROW(计算明细0!A21),计算明细0!A:H,3,0),"")</f>
        <v>45036</v>
      </c>
      <c r="G25" s="82">
        <f>IFERROR(VLOOKUP(ROW(计算明细0!A21),计算明细0!A:H,4,0),"")</f>
        <v>3.65</v>
      </c>
    </row>
    <row r="26" spans="2:7" ht="16.149999999999999" customHeight="1" x14ac:dyDescent="0.2">
      <c r="B26" s="79">
        <f>IFERROR(VLOOKUP(ROW(计算明细0!A22),计算明细0!A:H,5,0),"")</f>
        <v>45005</v>
      </c>
      <c r="C26" s="79">
        <f>IFERROR(VLOOKUP(ROW(计算明细0!A22),计算明细0!A:H,6,0),"")</f>
        <v>45036</v>
      </c>
      <c r="D26" s="80">
        <f>IFERROR(VLOOKUP(ROW(计算明细0!A22),计算明细0!A:H,7,0),"")</f>
        <v>31</v>
      </c>
      <c r="E26" s="81">
        <f>IFERROR(VLOOKUP(ROW(计算明细0!A22),计算明细0!A:H,8,0),"")</f>
        <v>3099.9999999999995</v>
      </c>
      <c r="F26" s="79">
        <f>IFERROR(VLOOKUP(ROW(计算明细0!A22),计算明细0!A:H,3,0),"")</f>
        <v>45005</v>
      </c>
      <c r="G26" s="82">
        <f>IFERROR(VLOOKUP(ROW(计算明细0!A22),计算明细0!A:H,4,0),"")</f>
        <v>3.65</v>
      </c>
    </row>
    <row r="27" spans="2:7" ht="16.149999999999999" customHeight="1" x14ac:dyDescent="0.2">
      <c r="B27" s="79">
        <f>IFERROR(VLOOKUP(ROW(计算明细0!A23),计算明细0!A:H,5,0),"")</f>
        <v>44977</v>
      </c>
      <c r="C27" s="79">
        <f>IFERROR(VLOOKUP(ROW(计算明细0!A23),计算明细0!A:H,6,0),"")</f>
        <v>45005</v>
      </c>
      <c r="D27" s="80">
        <f>IFERROR(VLOOKUP(ROW(计算明细0!A23),计算明细0!A:H,7,0),"")</f>
        <v>28</v>
      </c>
      <c r="E27" s="81">
        <f>IFERROR(VLOOKUP(ROW(计算明细0!A23),计算明细0!A:H,8,0),"")</f>
        <v>2799.9999999999995</v>
      </c>
      <c r="F27" s="79">
        <f>IFERROR(VLOOKUP(ROW(计算明细0!A23),计算明细0!A:H,3,0),"")</f>
        <v>44977</v>
      </c>
      <c r="G27" s="82">
        <f>IFERROR(VLOOKUP(ROW(计算明细0!A23),计算明细0!A:H,4,0),"")</f>
        <v>3.65</v>
      </c>
    </row>
    <row r="28" spans="2:7" ht="16.149999999999999" customHeight="1" x14ac:dyDescent="0.2">
      <c r="B28" s="79">
        <f>IFERROR(VLOOKUP(ROW(计算明细0!A24),计算明细0!A:H,5,0),"")</f>
        <v>44946</v>
      </c>
      <c r="C28" s="79">
        <f>IFERROR(VLOOKUP(ROW(计算明细0!A24),计算明细0!A:H,6,0),"")</f>
        <v>44977</v>
      </c>
      <c r="D28" s="80">
        <f>IFERROR(VLOOKUP(ROW(计算明细0!A24),计算明细0!A:H,7,0),"")</f>
        <v>31</v>
      </c>
      <c r="E28" s="81">
        <f>IFERROR(VLOOKUP(ROW(计算明细0!A24),计算明细0!A:H,8,0),"")</f>
        <v>3099.9999999999995</v>
      </c>
      <c r="F28" s="79">
        <f>IFERROR(VLOOKUP(ROW(计算明细0!A24),计算明细0!A:H,3,0),"")</f>
        <v>44946</v>
      </c>
      <c r="G28" s="82">
        <f>IFERROR(VLOOKUP(ROW(计算明细0!A24),计算明细0!A:H,4,0),"")</f>
        <v>3.65</v>
      </c>
    </row>
    <row r="29" spans="2:7" ht="16.149999999999999" customHeight="1" x14ac:dyDescent="0.2">
      <c r="B29" s="79">
        <f>IFERROR(VLOOKUP(ROW(计算明细0!A25),计算明细0!A:H,5,0),"")</f>
        <v>44915</v>
      </c>
      <c r="C29" s="79">
        <f>IFERROR(VLOOKUP(ROW(计算明细0!A25),计算明细0!A:H,6,0),"")</f>
        <v>44946</v>
      </c>
      <c r="D29" s="80">
        <f>IFERROR(VLOOKUP(ROW(计算明细0!A25),计算明细0!A:H,7,0),"")</f>
        <v>31</v>
      </c>
      <c r="E29" s="81">
        <f>IFERROR(VLOOKUP(ROW(计算明细0!A25),计算明细0!A:H,8,0),"")</f>
        <v>3099.9999999999995</v>
      </c>
      <c r="F29" s="79">
        <f>IFERROR(VLOOKUP(ROW(计算明细0!A25),计算明细0!A:H,3,0),"")</f>
        <v>44915</v>
      </c>
      <c r="G29" s="82">
        <f>IFERROR(VLOOKUP(ROW(计算明细0!A25),计算明细0!A:H,4,0),"")</f>
        <v>3.65</v>
      </c>
    </row>
    <row r="30" spans="2:7" ht="16.149999999999999" customHeight="1" x14ac:dyDescent="0.2">
      <c r="B30" s="79">
        <f>IFERROR(VLOOKUP(ROW(计算明细0!A26),计算明细0!A:H,5,0),"")</f>
        <v>44886</v>
      </c>
      <c r="C30" s="79">
        <f>IFERROR(VLOOKUP(ROW(计算明细0!A26),计算明细0!A:H,6,0),"")</f>
        <v>44915</v>
      </c>
      <c r="D30" s="80">
        <f>IFERROR(VLOOKUP(ROW(计算明细0!A26),计算明细0!A:H,7,0),"")</f>
        <v>29</v>
      </c>
      <c r="E30" s="81">
        <f>IFERROR(VLOOKUP(ROW(计算明细0!A26),计算明细0!A:H,8,0),"")</f>
        <v>2899.9999999999995</v>
      </c>
      <c r="F30" s="79">
        <f>IFERROR(VLOOKUP(ROW(计算明细0!A26),计算明细0!A:H,3,0),"")</f>
        <v>44886</v>
      </c>
      <c r="G30" s="82">
        <f>IFERROR(VLOOKUP(ROW(计算明细0!A26),计算明细0!A:H,4,0),"")</f>
        <v>3.65</v>
      </c>
    </row>
    <row r="31" spans="2:7" ht="16.149999999999999" customHeight="1" x14ac:dyDescent="0.2">
      <c r="B31" s="79">
        <f>IFERROR(VLOOKUP(ROW(计算明细0!A27),计算明细0!A:H,5,0),"")</f>
        <v>44854</v>
      </c>
      <c r="C31" s="79">
        <f>IFERROR(VLOOKUP(ROW(计算明细0!A27),计算明细0!A:H,6,0),"")</f>
        <v>44886</v>
      </c>
      <c r="D31" s="80">
        <f>IFERROR(VLOOKUP(ROW(计算明细0!A27),计算明细0!A:H,7,0),"")</f>
        <v>32</v>
      </c>
      <c r="E31" s="81">
        <f>IFERROR(VLOOKUP(ROW(计算明细0!A27),计算明细0!A:H,8,0),"")</f>
        <v>3199.9999999999995</v>
      </c>
      <c r="F31" s="79">
        <f>IFERROR(VLOOKUP(ROW(计算明细0!A27),计算明细0!A:H,3,0),"")</f>
        <v>44854</v>
      </c>
      <c r="G31" s="82">
        <f>IFERROR(VLOOKUP(ROW(计算明细0!A27),计算明细0!A:H,4,0),"")</f>
        <v>3.65</v>
      </c>
    </row>
    <row r="32" spans="2:7" ht="16.149999999999999" customHeight="1" x14ac:dyDescent="0.2">
      <c r="B32" s="79">
        <f>IFERROR(VLOOKUP(ROW(计算明细0!A28),计算明细0!A:H,5,0),"")</f>
        <v>44824</v>
      </c>
      <c r="C32" s="79">
        <f>IFERROR(VLOOKUP(ROW(计算明细0!A28),计算明细0!A:H,6,0),"")</f>
        <v>44854</v>
      </c>
      <c r="D32" s="80">
        <f>IFERROR(VLOOKUP(ROW(计算明细0!A28),计算明细0!A:H,7,0),"")</f>
        <v>30</v>
      </c>
      <c r="E32" s="81">
        <f>IFERROR(VLOOKUP(ROW(计算明细0!A28),计算明细0!A:H,8,0),"")</f>
        <v>2999.9999999999995</v>
      </c>
      <c r="F32" s="79">
        <f>IFERROR(VLOOKUP(ROW(计算明细0!A28),计算明细0!A:H,3,0),"")</f>
        <v>44824</v>
      </c>
      <c r="G32" s="82">
        <f>IFERROR(VLOOKUP(ROW(计算明细0!A28),计算明细0!A:H,4,0),"")</f>
        <v>3.65</v>
      </c>
    </row>
    <row r="33" spans="2:7" ht="16.149999999999999" customHeight="1" x14ac:dyDescent="0.2">
      <c r="B33" s="79">
        <f>IFERROR(VLOOKUP(ROW(计算明细0!A29),计算明细0!A:H,5,0),"")</f>
        <v>44795</v>
      </c>
      <c r="C33" s="79">
        <f>IFERROR(VLOOKUP(ROW(计算明细0!A29),计算明细0!A:H,6,0),"")</f>
        <v>44824</v>
      </c>
      <c r="D33" s="80">
        <f>IFERROR(VLOOKUP(ROW(计算明细0!A29),计算明细0!A:H,7,0),"")</f>
        <v>29</v>
      </c>
      <c r="E33" s="81">
        <f>IFERROR(VLOOKUP(ROW(计算明细0!A29),计算明细0!A:H,8,0),"")</f>
        <v>2899.9999999999995</v>
      </c>
      <c r="F33" s="79">
        <f>IFERROR(VLOOKUP(ROW(计算明细0!A29),计算明细0!A:H,3,0),"")</f>
        <v>44795</v>
      </c>
      <c r="G33" s="82">
        <f>IFERROR(VLOOKUP(ROW(计算明细0!A29),计算明细0!A:H,4,0),"")</f>
        <v>3.65</v>
      </c>
    </row>
    <row r="34" spans="2:7" ht="16.149999999999999" customHeight="1" x14ac:dyDescent="0.2">
      <c r="B34" s="79">
        <f>IFERROR(VLOOKUP(ROW(计算明细0!A30),计算明细0!A:H,5,0),"")</f>
        <v>44762</v>
      </c>
      <c r="C34" s="79">
        <f>IFERROR(VLOOKUP(ROW(计算明细0!A30),计算明细0!A:H,6,0),"")</f>
        <v>44795</v>
      </c>
      <c r="D34" s="80">
        <f>IFERROR(VLOOKUP(ROW(计算明细0!A30),计算明细0!A:H,7,0),"")</f>
        <v>33</v>
      </c>
      <c r="E34" s="81">
        <f>IFERROR(VLOOKUP(ROW(计算明细0!A30),计算明细0!A:H,8,0),"")</f>
        <v>3345.205479452055</v>
      </c>
      <c r="F34" s="79">
        <f>IFERROR(VLOOKUP(ROW(计算明细0!A30),计算明细0!A:H,3,0),"")</f>
        <v>44762</v>
      </c>
      <c r="G34" s="82">
        <f>IFERROR(VLOOKUP(ROW(计算明细0!A30),计算明细0!A:H,4,0),"")</f>
        <v>3.7</v>
      </c>
    </row>
    <row r="35" spans="2:7" x14ac:dyDescent="0.2">
      <c r="B35" s="79">
        <f>IFERROR(VLOOKUP(ROW(计算明细0!A31),计算明细0!A:H,5,0),"")</f>
        <v>44732</v>
      </c>
      <c r="C35" s="79">
        <f>IFERROR(VLOOKUP(ROW(计算明细0!A31),计算明细0!A:H,6,0),"")</f>
        <v>44762</v>
      </c>
      <c r="D35" s="80">
        <f>IFERROR(VLOOKUP(ROW(计算明细0!A31),计算明细0!A:H,7,0),"")</f>
        <v>30</v>
      </c>
      <c r="E35" s="81">
        <f>IFERROR(VLOOKUP(ROW(计算明细0!A31),计算明细0!A:H,8,0),"")</f>
        <v>3041.0958904109589</v>
      </c>
      <c r="F35" s="79">
        <f>IFERROR(VLOOKUP(ROW(计算明细0!A31),计算明细0!A:H,3,0),"")</f>
        <v>44732</v>
      </c>
      <c r="G35" s="82">
        <f>IFERROR(VLOOKUP(ROW(计算明细0!A31),计算明细0!A:H,4,0),"")</f>
        <v>3.7</v>
      </c>
    </row>
    <row r="36" spans="2:7" x14ac:dyDescent="0.2">
      <c r="B36" s="79">
        <f>IFERROR(VLOOKUP(ROW(计算明细0!A32),计算明细0!A:H,5,0),"")</f>
        <v>44701</v>
      </c>
      <c r="C36" s="79">
        <f>IFERROR(VLOOKUP(ROW(计算明细0!A32),计算明细0!A:H,6,0),"")</f>
        <v>44732</v>
      </c>
      <c r="D36" s="80">
        <f>IFERROR(VLOOKUP(ROW(计算明细0!A32),计算明细0!A:H,7,0),"")</f>
        <v>31</v>
      </c>
      <c r="E36" s="81">
        <f>IFERROR(VLOOKUP(ROW(计算明细0!A32),计算明细0!A:H,8,0),"")</f>
        <v>3142.4657534246576</v>
      </c>
      <c r="F36" s="79">
        <f>IFERROR(VLOOKUP(ROW(计算明细0!A32),计算明细0!A:H,3,0),"")</f>
        <v>44701</v>
      </c>
      <c r="G36" s="82">
        <f>IFERROR(VLOOKUP(ROW(计算明细0!A32),计算明细0!A:H,4,0),"")</f>
        <v>3.7</v>
      </c>
    </row>
    <row r="37" spans="2:7" x14ac:dyDescent="0.2">
      <c r="B37" s="79">
        <f>IFERROR(VLOOKUP(ROW(计算明细0!A33),计算明细0!A:H,5,0),"")</f>
        <v>44671</v>
      </c>
      <c r="C37" s="79">
        <f>IFERROR(VLOOKUP(ROW(计算明细0!A33),计算明细0!A:H,6,0),"")</f>
        <v>44701</v>
      </c>
      <c r="D37" s="80">
        <f>IFERROR(VLOOKUP(ROW(计算明细0!A33),计算明细0!A:H,7,0),"")</f>
        <v>30</v>
      </c>
      <c r="E37" s="81">
        <f>IFERROR(VLOOKUP(ROW(计算明细0!A33),计算明细0!A:H,8,0),"")</f>
        <v>3041.0958904109589</v>
      </c>
      <c r="F37" s="79">
        <f>IFERROR(VLOOKUP(ROW(计算明细0!A33),计算明细0!A:H,3,0),"")</f>
        <v>44671</v>
      </c>
      <c r="G37" s="82">
        <f>IFERROR(VLOOKUP(ROW(计算明细0!A33),计算明细0!A:H,4,0),"")</f>
        <v>3.7</v>
      </c>
    </row>
    <row r="38" spans="2:7" x14ac:dyDescent="0.2">
      <c r="B38" s="79">
        <f>IFERROR(VLOOKUP(ROW(计算明细0!A34),计算明细0!A:H,5,0),"")</f>
        <v>44641</v>
      </c>
      <c r="C38" s="79">
        <f>IFERROR(VLOOKUP(ROW(计算明细0!A34),计算明细0!A:H,6,0),"")</f>
        <v>44671</v>
      </c>
      <c r="D38" s="80">
        <f>IFERROR(VLOOKUP(ROW(计算明细0!A34),计算明细0!A:H,7,0),"")</f>
        <v>30</v>
      </c>
      <c r="E38" s="81">
        <f>IFERROR(VLOOKUP(ROW(计算明细0!A34),计算明细0!A:H,8,0),"")</f>
        <v>3041.0958904109589</v>
      </c>
      <c r="F38" s="79">
        <f>IFERROR(VLOOKUP(ROW(计算明细0!A34),计算明细0!A:H,3,0),"")</f>
        <v>44641</v>
      </c>
      <c r="G38" s="82">
        <f>IFERROR(VLOOKUP(ROW(计算明细0!A34),计算明细0!A:H,4,0),"")</f>
        <v>3.7</v>
      </c>
    </row>
    <row r="39" spans="2:7" x14ac:dyDescent="0.2">
      <c r="B39" s="79">
        <f>IFERROR(VLOOKUP(ROW(计算明细0!A35),计算明细0!A:H,5,0),"")</f>
        <v>44613</v>
      </c>
      <c r="C39" s="79">
        <f>IFERROR(VLOOKUP(ROW(计算明细0!A35),计算明细0!A:H,6,0),"")</f>
        <v>44641</v>
      </c>
      <c r="D39" s="80">
        <f>IFERROR(VLOOKUP(ROW(计算明细0!A35),计算明细0!A:H,7,0),"")</f>
        <v>28</v>
      </c>
      <c r="E39" s="81">
        <f>IFERROR(VLOOKUP(ROW(计算明细0!A35),计算明细0!A:H,8,0),"")</f>
        <v>2838.3561643835619</v>
      </c>
      <c r="F39" s="79">
        <f>IFERROR(VLOOKUP(ROW(计算明细0!A35),计算明细0!A:H,3,0),"")</f>
        <v>44613</v>
      </c>
      <c r="G39" s="82">
        <f>IFERROR(VLOOKUP(ROW(计算明细0!A35),计算明细0!A:H,4,0),"")</f>
        <v>3.7</v>
      </c>
    </row>
    <row r="40" spans="2:7" x14ac:dyDescent="0.2">
      <c r="B40" s="79">
        <f>IFERROR(VLOOKUP(ROW(计算明细0!A36),计算明细0!A:H,5,0),"")</f>
        <v>44581</v>
      </c>
      <c r="C40" s="79">
        <f>IFERROR(VLOOKUP(ROW(计算明细0!A36),计算明细0!A:H,6,0),"")</f>
        <v>44613</v>
      </c>
      <c r="D40" s="80">
        <f>IFERROR(VLOOKUP(ROW(计算明细0!A36),计算明细0!A:H,7,0),"")</f>
        <v>32</v>
      </c>
      <c r="E40" s="81">
        <f>IFERROR(VLOOKUP(ROW(计算明细0!A36),计算明细0!A:H,8,0),"")</f>
        <v>3243.8356164383563</v>
      </c>
      <c r="F40" s="79">
        <f>IFERROR(VLOOKUP(ROW(计算明细0!A36),计算明细0!A:H,3,0),"")</f>
        <v>44581</v>
      </c>
      <c r="G40" s="82">
        <f>IFERROR(VLOOKUP(ROW(计算明细0!A36),计算明细0!A:H,4,0),"")</f>
        <v>3.7</v>
      </c>
    </row>
    <row r="41" spans="2:7" x14ac:dyDescent="0.2">
      <c r="B41" s="79">
        <f>IFERROR(VLOOKUP(ROW(计算明细0!A37),计算明细0!A:H,5,0),"")</f>
        <v>44550</v>
      </c>
      <c r="C41" s="79">
        <f>IFERROR(VLOOKUP(ROW(计算明细0!A37),计算明细0!A:H,6,0),"")</f>
        <v>44581</v>
      </c>
      <c r="D41" s="80">
        <f>IFERROR(VLOOKUP(ROW(计算明细0!A37),计算明细0!A:H,7,0),"")</f>
        <v>31</v>
      </c>
      <c r="E41" s="81">
        <f>IFERROR(VLOOKUP(ROW(计算明细0!A37),计算明细0!A:H,8,0),"")</f>
        <v>3227.3972602739723</v>
      </c>
      <c r="F41" s="79">
        <f>IFERROR(VLOOKUP(ROW(计算明细0!A37),计算明细0!A:H,3,0),"")</f>
        <v>44550</v>
      </c>
      <c r="G41" s="82">
        <f>IFERROR(VLOOKUP(ROW(计算明细0!A37),计算明细0!A:H,4,0),"")</f>
        <v>3.8</v>
      </c>
    </row>
    <row r="42" spans="2:7" x14ac:dyDescent="0.2">
      <c r="B42" s="79">
        <f>IFERROR(VLOOKUP(ROW(计算明细0!A38),计算明细0!A:H,5,0),"")</f>
        <v>44522</v>
      </c>
      <c r="C42" s="79">
        <f>IFERROR(VLOOKUP(ROW(计算明细0!A38),计算明细0!A:H,6,0),"")</f>
        <v>44550</v>
      </c>
      <c r="D42" s="80">
        <f>IFERROR(VLOOKUP(ROW(计算明细0!A38),计算明细0!A:H,7,0),"")</f>
        <v>28</v>
      </c>
      <c r="E42" s="81">
        <f>IFERROR(VLOOKUP(ROW(计算明细0!A38),计算明细0!A:H,8,0),"")</f>
        <v>2953.4246575342468</v>
      </c>
      <c r="F42" s="79">
        <f>IFERROR(VLOOKUP(ROW(计算明细0!A38),计算明细0!A:H,3,0),"")</f>
        <v>44522</v>
      </c>
      <c r="G42" s="82">
        <f>IFERROR(VLOOKUP(ROW(计算明细0!A38),计算明细0!A:H,4,0),"")</f>
        <v>3.85</v>
      </c>
    </row>
    <row r="43" spans="2:7" x14ac:dyDescent="0.2">
      <c r="B43" s="79">
        <f>IFERROR(VLOOKUP(ROW(计算明细0!A39),计算明细0!A:H,5,0),"")</f>
        <v>44489</v>
      </c>
      <c r="C43" s="79">
        <f>IFERROR(VLOOKUP(ROW(计算明细0!A39),计算明细0!A:H,6,0),"")</f>
        <v>44522</v>
      </c>
      <c r="D43" s="80">
        <f>IFERROR(VLOOKUP(ROW(计算明细0!A39),计算明细0!A:H,7,0),"")</f>
        <v>33</v>
      </c>
      <c r="E43" s="81">
        <f>IFERROR(VLOOKUP(ROW(计算明细0!A39),计算明细0!A:H,8,0),"")</f>
        <v>3480.821917808219</v>
      </c>
      <c r="F43" s="79">
        <f>IFERROR(VLOOKUP(ROW(计算明细0!A39),计算明细0!A:H,3,0),"")</f>
        <v>44489</v>
      </c>
      <c r="G43" s="82">
        <f>IFERROR(VLOOKUP(ROW(计算明细0!A39),计算明细0!A:H,4,0),"")</f>
        <v>3.85</v>
      </c>
    </row>
    <row r="44" spans="2:7" x14ac:dyDescent="0.2">
      <c r="B44" s="79">
        <f>IFERROR(VLOOKUP(ROW(计算明细0!A40),计算明细0!A:H,5,0),"")</f>
        <v>44461</v>
      </c>
      <c r="C44" s="79">
        <f>IFERROR(VLOOKUP(ROW(计算明细0!A40),计算明细0!A:H,6,0),"")</f>
        <v>44489</v>
      </c>
      <c r="D44" s="80">
        <f>IFERROR(VLOOKUP(ROW(计算明细0!A40),计算明细0!A:H,7,0),"")</f>
        <v>28</v>
      </c>
      <c r="E44" s="81">
        <f>IFERROR(VLOOKUP(ROW(计算明细0!A40),计算明细0!A:H,8,0),"")</f>
        <v>2953.4246575342468</v>
      </c>
      <c r="F44" s="79">
        <f>IFERROR(VLOOKUP(ROW(计算明细0!A40),计算明细0!A:H,3,0),"")</f>
        <v>44461</v>
      </c>
      <c r="G44" s="82">
        <f>IFERROR(VLOOKUP(ROW(计算明细0!A40),计算明细0!A:H,4,0),"")</f>
        <v>3.85</v>
      </c>
    </row>
    <row r="45" spans="2:7" x14ac:dyDescent="0.2">
      <c r="B45" s="79">
        <f>IFERROR(VLOOKUP(ROW(计算明细0!A41),计算明细0!A:H,5,0),"")</f>
        <v>44428</v>
      </c>
      <c r="C45" s="79">
        <f>IFERROR(VLOOKUP(ROW(计算明细0!A41),计算明细0!A:H,6,0),"")</f>
        <v>44461</v>
      </c>
      <c r="D45" s="80">
        <f>IFERROR(VLOOKUP(ROW(计算明细0!A41),计算明细0!A:H,7,0),"")</f>
        <v>33</v>
      </c>
      <c r="E45" s="81">
        <f>IFERROR(VLOOKUP(ROW(计算明细0!A41),计算明细0!A:H,8,0),"")</f>
        <v>3480.821917808219</v>
      </c>
      <c r="F45" s="79">
        <f>IFERROR(VLOOKUP(ROW(计算明细0!A41),计算明细0!A:H,3,0),"")</f>
        <v>44428</v>
      </c>
      <c r="G45" s="82">
        <f>IFERROR(VLOOKUP(ROW(计算明细0!A41),计算明细0!A:H,4,0),"")</f>
        <v>3.85</v>
      </c>
    </row>
    <row r="46" spans="2:7" x14ac:dyDescent="0.2">
      <c r="B46" s="79">
        <f>IFERROR(VLOOKUP(ROW(计算明细0!A42),计算明细0!A:H,5,0),"")</f>
        <v>44397</v>
      </c>
      <c r="C46" s="79">
        <f>IFERROR(VLOOKUP(ROW(计算明细0!A42),计算明细0!A:H,6,0),"")</f>
        <v>44428</v>
      </c>
      <c r="D46" s="80">
        <f>IFERROR(VLOOKUP(ROW(计算明细0!A42),计算明细0!A:H,7,0),"")</f>
        <v>31</v>
      </c>
      <c r="E46" s="81">
        <f>IFERROR(VLOOKUP(ROW(计算明细0!A42),计算明细0!A:H,8,0),"")</f>
        <v>3269.8630136986303</v>
      </c>
      <c r="F46" s="79">
        <f>IFERROR(VLOOKUP(ROW(计算明细0!A42),计算明细0!A:H,3,0),"")</f>
        <v>44397</v>
      </c>
      <c r="G46" s="82">
        <f>IFERROR(VLOOKUP(ROW(计算明细0!A42),计算明细0!A:H,4,0),"")</f>
        <v>3.85</v>
      </c>
    </row>
    <row r="47" spans="2:7" x14ac:dyDescent="0.2">
      <c r="B47" s="79">
        <f>IFERROR(VLOOKUP(ROW(计算明细0!A43),计算明细0!A:H,5,0),"")</f>
        <v>44368</v>
      </c>
      <c r="C47" s="79">
        <f>IFERROR(VLOOKUP(ROW(计算明细0!A43),计算明细0!A:H,6,0),"")</f>
        <v>44397</v>
      </c>
      <c r="D47" s="80">
        <f>IFERROR(VLOOKUP(ROW(计算明细0!A43),计算明细0!A:H,7,0),"")</f>
        <v>29</v>
      </c>
      <c r="E47" s="81">
        <f>IFERROR(VLOOKUP(ROW(计算明细0!A43),计算明细0!A:H,8,0),"")</f>
        <v>3058.9041095890411</v>
      </c>
      <c r="F47" s="79">
        <f>IFERROR(VLOOKUP(ROW(计算明细0!A43),计算明细0!A:H,3,0),"")</f>
        <v>44368</v>
      </c>
      <c r="G47" s="82">
        <f>IFERROR(VLOOKUP(ROW(计算明细0!A43),计算明细0!A:H,4,0),"")</f>
        <v>3.85</v>
      </c>
    </row>
    <row r="48" spans="2:7" x14ac:dyDescent="0.2">
      <c r="B48" s="79">
        <f>IFERROR(VLOOKUP(ROW(计算明细0!A44),计算明细0!A:H,5,0),"")</f>
        <v>44336</v>
      </c>
      <c r="C48" s="79">
        <f>IFERROR(VLOOKUP(ROW(计算明细0!A44),计算明细0!A:H,6,0),"")</f>
        <v>44368</v>
      </c>
      <c r="D48" s="80">
        <f>IFERROR(VLOOKUP(ROW(计算明细0!A44),计算明细0!A:H,7,0),"")</f>
        <v>32</v>
      </c>
      <c r="E48" s="81">
        <f>IFERROR(VLOOKUP(ROW(计算明细0!A44),计算明细0!A:H,8,0),"")</f>
        <v>3375.3424657534247</v>
      </c>
      <c r="F48" s="79">
        <f>IFERROR(VLOOKUP(ROW(计算明细0!A44),计算明细0!A:H,3,0),"")</f>
        <v>44336</v>
      </c>
      <c r="G48" s="82">
        <f>IFERROR(VLOOKUP(ROW(计算明细0!A44),计算明细0!A:H,4,0),"")</f>
        <v>3.85</v>
      </c>
    </row>
    <row r="49" spans="2:7" x14ac:dyDescent="0.2">
      <c r="B49" s="79">
        <f>IFERROR(VLOOKUP(ROW(计算明细0!A45),计算明细0!A:H,5,0),"")</f>
        <v>44306</v>
      </c>
      <c r="C49" s="79">
        <f>IFERROR(VLOOKUP(ROW(计算明细0!A45),计算明细0!A:H,6,0),"")</f>
        <v>44336</v>
      </c>
      <c r="D49" s="80">
        <f>IFERROR(VLOOKUP(ROW(计算明细0!A45),计算明细0!A:H,7,0),"")</f>
        <v>30</v>
      </c>
      <c r="E49" s="81">
        <f>IFERROR(VLOOKUP(ROW(计算明细0!A45),计算明细0!A:H,8,0),"")</f>
        <v>3164.3835616438355</v>
      </c>
      <c r="F49" s="79">
        <f>IFERROR(VLOOKUP(ROW(计算明细0!A45),计算明细0!A:H,3,0),"")</f>
        <v>44306</v>
      </c>
      <c r="G49" s="82">
        <f>IFERROR(VLOOKUP(ROW(计算明细0!A45),计算明细0!A:H,4,0),"")</f>
        <v>3.85</v>
      </c>
    </row>
    <row r="50" spans="2:7" x14ac:dyDescent="0.2">
      <c r="B50" s="79">
        <f>IFERROR(VLOOKUP(ROW(计算明细0!A46),计算明细0!A:H,5,0),"")</f>
        <v>44277</v>
      </c>
      <c r="C50" s="79">
        <f>IFERROR(VLOOKUP(ROW(计算明细0!A46),计算明细0!A:H,6,0),"")</f>
        <v>44306</v>
      </c>
      <c r="D50" s="80">
        <f>IFERROR(VLOOKUP(ROW(计算明细0!A46),计算明细0!A:H,7,0),"")</f>
        <v>29</v>
      </c>
      <c r="E50" s="81">
        <f>IFERROR(VLOOKUP(ROW(计算明细0!A46),计算明细0!A:H,8,0),"")</f>
        <v>3058.9041095890411</v>
      </c>
      <c r="F50" s="79">
        <f>IFERROR(VLOOKUP(ROW(计算明细0!A46),计算明细0!A:H,3,0),"")</f>
        <v>44277</v>
      </c>
      <c r="G50" s="82">
        <f>IFERROR(VLOOKUP(ROW(计算明细0!A46),计算明细0!A:H,4,0),"")</f>
        <v>3.85</v>
      </c>
    </row>
    <row r="51" spans="2:7" x14ac:dyDescent="0.2">
      <c r="B51" s="79">
        <f>IFERROR(VLOOKUP(ROW(计算明细0!A47),计算明细0!A:H,5,0),"")</f>
        <v>44247</v>
      </c>
      <c r="C51" s="79">
        <f>IFERROR(VLOOKUP(ROW(计算明细0!A47),计算明细0!A:H,6,0),"")</f>
        <v>44277</v>
      </c>
      <c r="D51" s="80">
        <f>IFERROR(VLOOKUP(ROW(计算明细0!A47),计算明细0!A:H,7,0),"")</f>
        <v>30</v>
      </c>
      <c r="E51" s="81">
        <f>IFERROR(VLOOKUP(ROW(计算明细0!A47),计算明细0!A:H,8,0),"")</f>
        <v>3164.3835616438355</v>
      </c>
      <c r="F51" s="79">
        <f>IFERROR(VLOOKUP(ROW(计算明细0!A47),计算明细0!A:H,3,0),"")</f>
        <v>44247</v>
      </c>
      <c r="G51" s="82">
        <f>IFERROR(VLOOKUP(ROW(计算明细0!A47),计算明细0!A:H,4,0),"")</f>
        <v>3.85</v>
      </c>
    </row>
    <row r="52" spans="2:7" x14ac:dyDescent="0.2">
      <c r="B52" s="79">
        <f>IFERROR(VLOOKUP(ROW(计算明细0!A48),计算明细0!A:H,5,0),"")</f>
        <v>44216</v>
      </c>
      <c r="C52" s="79">
        <f>IFERROR(VLOOKUP(ROW(计算明细0!A48),计算明细0!A:H,6,0),"")</f>
        <v>44247</v>
      </c>
      <c r="D52" s="80">
        <f>IFERROR(VLOOKUP(ROW(计算明细0!A48),计算明细0!A:H,7,0),"")</f>
        <v>31</v>
      </c>
      <c r="E52" s="81">
        <f>IFERROR(VLOOKUP(ROW(计算明细0!A48),计算明细0!A:H,8,0),"")</f>
        <v>3269.8630136986303</v>
      </c>
      <c r="F52" s="79">
        <f>IFERROR(VLOOKUP(ROW(计算明细0!A48),计算明细0!A:H,3,0),"")</f>
        <v>44216</v>
      </c>
      <c r="G52" s="82">
        <f>IFERROR(VLOOKUP(ROW(计算明细0!A48),计算明细0!A:H,4,0),"")</f>
        <v>3.85</v>
      </c>
    </row>
    <row r="53" spans="2:7" x14ac:dyDescent="0.2">
      <c r="B53" s="79">
        <f>IFERROR(VLOOKUP(ROW(计算明细0!A49),计算明细0!A:H,5,0),"")</f>
        <v>44186</v>
      </c>
      <c r="C53" s="79">
        <f>IFERROR(VLOOKUP(ROW(计算明细0!A49),计算明细0!A:H,6,0),"")</f>
        <v>44216</v>
      </c>
      <c r="D53" s="80">
        <f>IFERROR(VLOOKUP(ROW(计算明细0!A49),计算明细0!A:H,7,0),"")</f>
        <v>30</v>
      </c>
      <c r="E53" s="81">
        <f>IFERROR(VLOOKUP(ROW(计算明细0!A49),计算明细0!A:H,8,0),"")</f>
        <v>3164.3835616438355</v>
      </c>
      <c r="F53" s="79">
        <f>IFERROR(VLOOKUP(ROW(计算明细0!A49),计算明细0!A:H,3,0),"")</f>
        <v>44186</v>
      </c>
      <c r="G53" s="82">
        <f>IFERROR(VLOOKUP(ROW(计算明细0!A49),计算明细0!A:H,4,0),"")</f>
        <v>3.85</v>
      </c>
    </row>
    <row r="54" spans="2:7" x14ac:dyDescent="0.2">
      <c r="B54" s="79">
        <f>IFERROR(VLOOKUP(ROW(计算明细0!A50),计算明细0!A:H,5,0),"")</f>
        <v>44155</v>
      </c>
      <c r="C54" s="79">
        <f>IFERROR(VLOOKUP(ROW(计算明细0!A50),计算明细0!A:H,6,0),"")</f>
        <v>44186</v>
      </c>
      <c r="D54" s="80">
        <f>IFERROR(VLOOKUP(ROW(计算明细0!A50),计算明细0!A:H,7,0),"")</f>
        <v>31</v>
      </c>
      <c r="E54" s="81">
        <f>IFERROR(VLOOKUP(ROW(计算明细0!A50),计算明细0!A:H,8,0),"")</f>
        <v>3269.8630136986303</v>
      </c>
      <c r="F54" s="79">
        <f>IFERROR(VLOOKUP(ROW(计算明细0!A50),计算明细0!A:H,3,0),"")</f>
        <v>44155</v>
      </c>
      <c r="G54" s="82">
        <f>IFERROR(VLOOKUP(ROW(计算明细0!A50),计算明细0!A:H,4,0),"")</f>
        <v>3.85</v>
      </c>
    </row>
    <row r="55" spans="2:7" x14ac:dyDescent="0.2">
      <c r="B55" s="79">
        <f>IFERROR(VLOOKUP(ROW(计算明细0!A51),计算明细0!A:H,5,0),"")</f>
        <v>44124</v>
      </c>
      <c r="C55" s="79">
        <f>IFERROR(VLOOKUP(ROW(计算明细0!A51),计算明细0!A:H,6,0),"")</f>
        <v>44155</v>
      </c>
      <c r="D55" s="80">
        <f>IFERROR(VLOOKUP(ROW(计算明细0!A51),计算明细0!A:H,7,0),"")</f>
        <v>31</v>
      </c>
      <c r="E55" s="81">
        <f>IFERROR(VLOOKUP(ROW(计算明细0!A51),计算明细0!A:H,8,0),"")</f>
        <v>3269.8630136986303</v>
      </c>
      <c r="F55" s="79">
        <f>IFERROR(VLOOKUP(ROW(计算明细0!A51),计算明细0!A:H,3,0),"")</f>
        <v>44124</v>
      </c>
      <c r="G55" s="82">
        <f>IFERROR(VLOOKUP(ROW(计算明细0!A51),计算明细0!A:H,4,0),"")</f>
        <v>3.85</v>
      </c>
    </row>
    <row r="56" spans="2:7" x14ac:dyDescent="0.2">
      <c r="B56" s="79">
        <f>IFERROR(VLOOKUP(ROW(计算明细0!A52),计算明细0!A:H,5,0),"")</f>
        <v>44095</v>
      </c>
      <c r="C56" s="79">
        <f>IFERROR(VLOOKUP(ROW(计算明细0!A52),计算明细0!A:H,6,0),"")</f>
        <v>44124</v>
      </c>
      <c r="D56" s="80">
        <f>IFERROR(VLOOKUP(ROW(计算明细0!A52),计算明细0!A:H,7,0),"")</f>
        <v>29</v>
      </c>
      <c r="E56" s="81">
        <f>IFERROR(VLOOKUP(ROW(计算明细0!A52),计算明细0!A:H,8,0),"")</f>
        <v>3058.9041095890411</v>
      </c>
      <c r="F56" s="79">
        <f>IFERROR(VLOOKUP(ROW(计算明细0!A52),计算明细0!A:H,3,0),"")</f>
        <v>44095</v>
      </c>
      <c r="G56" s="82">
        <f>IFERROR(VLOOKUP(ROW(计算明细0!A52),计算明细0!A:H,4,0),"")</f>
        <v>3.85</v>
      </c>
    </row>
    <row r="57" spans="2:7" x14ac:dyDescent="0.2">
      <c r="B57" s="79">
        <f>IFERROR(VLOOKUP(ROW(计算明细0!A53),计算明细0!A:H,5,0),"")</f>
        <v>44063</v>
      </c>
      <c r="C57" s="79">
        <f>IFERROR(VLOOKUP(ROW(计算明细0!A53),计算明细0!A:H,6,0),"")</f>
        <v>44095</v>
      </c>
      <c r="D57" s="80">
        <f>IFERROR(VLOOKUP(ROW(计算明细0!A53),计算明细0!A:H,7,0),"")</f>
        <v>32</v>
      </c>
      <c r="E57" s="81">
        <f>IFERROR(VLOOKUP(ROW(计算明细0!A53),计算明细0!A:H,8,0),"")</f>
        <v>3375.3424657534247</v>
      </c>
      <c r="F57" s="79">
        <f>IFERROR(VLOOKUP(ROW(计算明细0!A53),计算明细0!A:H,3,0),"")</f>
        <v>44063</v>
      </c>
      <c r="G57" s="82">
        <f>IFERROR(VLOOKUP(ROW(计算明细0!A53),计算明细0!A:H,4,0),"")</f>
        <v>3.85</v>
      </c>
    </row>
    <row r="58" spans="2:7" x14ac:dyDescent="0.2">
      <c r="B58" s="79">
        <f>IFERROR(VLOOKUP(ROW(计算明细0!A54),计算明细0!A:H,5,0),"")</f>
        <v>44032</v>
      </c>
      <c r="C58" s="79">
        <f>IFERROR(VLOOKUP(ROW(计算明细0!A54),计算明细0!A:H,6,0),"")</f>
        <v>44063</v>
      </c>
      <c r="D58" s="80">
        <f>IFERROR(VLOOKUP(ROW(计算明细0!A54),计算明细0!A:H,7,0),"")</f>
        <v>31</v>
      </c>
      <c r="E58" s="81">
        <f>IFERROR(VLOOKUP(ROW(计算明细0!A54),计算明细0!A:H,8,0),"")</f>
        <v>3269.8630136986303</v>
      </c>
      <c r="F58" s="79">
        <f>IFERROR(VLOOKUP(ROW(计算明细0!A54),计算明细0!A:H,3,0),"")</f>
        <v>44032</v>
      </c>
      <c r="G58" s="82">
        <f>IFERROR(VLOOKUP(ROW(计算明细0!A54),计算明细0!A:H,4,0),"")</f>
        <v>3.85</v>
      </c>
    </row>
    <row r="59" spans="2:7" x14ac:dyDescent="0.2">
      <c r="B59" s="79">
        <f>IFERROR(VLOOKUP(ROW(计算明细0!A55),计算明细0!A:H,5,0),"")</f>
        <v>44004</v>
      </c>
      <c r="C59" s="79">
        <f>IFERROR(VLOOKUP(ROW(计算明细0!A55),计算明细0!A:H,6,0),"")</f>
        <v>44032</v>
      </c>
      <c r="D59" s="80">
        <f>IFERROR(VLOOKUP(ROW(计算明细0!A55),计算明细0!A:H,7,0),"")</f>
        <v>28</v>
      </c>
      <c r="E59" s="81">
        <f>IFERROR(VLOOKUP(ROW(计算明细0!A55),计算明细0!A:H,8,0),"")</f>
        <v>2953.4246575342468</v>
      </c>
      <c r="F59" s="79">
        <f>IFERROR(VLOOKUP(ROW(计算明细0!A55),计算明细0!A:H,3,0),"")</f>
        <v>44004</v>
      </c>
      <c r="G59" s="82">
        <f>IFERROR(VLOOKUP(ROW(计算明细0!A55),计算明细0!A:H,4,0),"")</f>
        <v>3.85</v>
      </c>
    </row>
    <row r="60" spans="2:7" x14ac:dyDescent="0.2">
      <c r="B60" s="79">
        <f>IFERROR(VLOOKUP(ROW(计算明细0!A56),计算明细0!A:H,5,0),"")</f>
        <v>43971</v>
      </c>
      <c r="C60" s="79">
        <f>IFERROR(VLOOKUP(ROW(计算明细0!A56),计算明细0!A:H,6,0),"")</f>
        <v>44004</v>
      </c>
      <c r="D60" s="80">
        <f>IFERROR(VLOOKUP(ROW(计算明细0!A56),计算明细0!A:H,7,0),"")</f>
        <v>33</v>
      </c>
      <c r="E60" s="81">
        <f>IFERROR(VLOOKUP(ROW(计算明细0!A56),计算明细0!A:H,8,0),"")</f>
        <v>3480.821917808219</v>
      </c>
      <c r="F60" s="79">
        <f>IFERROR(VLOOKUP(ROW(计算明细0!A56),计算明细0!A:H,3,0),"")</f>
        <v>43971</v>
      </c>
      <c r="G60" s="82">
        <f>IFERROR(VLOOKUP(ROW(计算明细0!A56),计算明细0!A:H,4,0),"")</f>
        <v>3.85</v>
      </c>
    </row>
    <row r="61" spans="2:7" x14ac:dyDescent="0.2">
      <c r="B61" s="79">
        <f>IFERROR(VLOOKUP(ROW(计算明细0!A57),计算明细0!A:H,5,0),"")</f>
        <v>43941</v>
      </c>
      <c r="C61" s="79">
        <f>IFERROR(VLOOKUP(ROW(计算明细0!A57),计算明细0!A:H,6,0),"")</f>
        <v>43971</v>
      </c>
      <c r="D61" s="80">
        <f>IFERROR(VLOOKUP(ROW(计算明细0!A57),计算明细0!A:H,7,0),"")</f>
        <v>30</v>
      </c>
      <c r="E61" s="81">
        <f>IFERROR(VLOOKUP(ROW(计算明细0!A57),计算明细0!A:H,8,0),"")</f>
        <v>3164.3835616438355</v>
      </c>
      <c r="F61" s="79">
        <f>IFERROR(VLOOKUP(ROW(计算明细0!A57),计算明细0!A:H,3,0),"")</f>
        <v>43941</v>
      </c>
      <c r="G61" s="82">
        <f>IFERROR(VLOOKUP(ROW(计算明细0!A57),计算明细0!A:H,4,0),"")</f>
        <v>3.85</v>
      </c>
    </row>
    <row r="62" spans="2:7" x14ac:dyDescent="0.2">
      <c r="B62" s="79">
        <f>IFERROR(VLOOKUP(ROW(计算明细0!A58),计算明细0!A:H,5,0),"")</f>
        <v>43910</v>
      </c>
      <c r="C62" s="79">
        <f>IFERROR(VLOOKUP(ROW(计算明细0!A58),计算明细0!A:H,6,0),"")</f>
        <v>43941</v>
      </c>
      <c r="D62" s="80">
        <f>IFERROR(VLOOKUP(ROW(计算明细0!A58),计算明细0!A:H,7,0),"")</f>
        <v>31</v>
      </c>
      <c r="E62" s="81">
        <f>IFERROR(VLOOKUP(ROW(计算明细0!A58),计算明细0!A:H,8,0),"")</f>
        <v>3439.7260273972602</v>
      </c>
      <c r="F62" s="79">
        <f>IFERROR(VLOOKUP(ROW(计算明细0!A58),计算明细0!A:H,3,0),"")</f>
        <v>43910</v>
      </c>
      <c r="G62" s="82">
        <f>IFERROR(VLOOKUP(ROW(计算明细0!A58),计算明细0!A:H,4,0),"")</f>
        <v>4.05</v>
      </c>
    </row>
    <row r="63" spans="2:7" x14ac:dyDescent="0.2">
      <c r="B63" s="79">
        <f>IFERROR(VLOOKUP(ROW(计算明细0!A59),计算明细0!A:H,5,0),"")</f>
        <v>43881</v>
      </c>
      <c r="C63" s="79">
        <f>IFERROR(VLOOKUP(ROW(计算明细0!A59),计算明细0!A:H,6,0),"")</f>
        <v>43910</v>
      </c>
      <c r="D63" s="80">
        <f>IFERROR(VLOOKUP(ROW(计算明细0!A59),计算明细0!A:H,7,0),"")</f>
        <v>29</v>
      </c>
      <c r="E63" s="81">
        <f>IFERROR(VLOOKUP(ROW(计算明细0!A59),计算明细0!A:H,8,0),"")</f>
        <v>3217.8082191780823</v>
      </c>
      <c r="F63" s="79">
        <f>IFERROR(VLOOKUP(ROW(计算明细0!A59),计算明细0!A:H,3,0),"")</f>
        <v>43881</v>
      </c>
      <c r="G63" s="82">
        <f>IFERROR(VLOOKUP(ROW(计算明细0!A59),计算明细0!A:H,4,0),"")</f>
        <v>4.05</v>
      </c>
    </row>
    <row r="64" spans="2:7" x14ac:dyDescent="0.2">
      <c r="B64" s="79">
        <f>IFERROR(VLOOKUP(ROW(计算明细0!A60),计算明细0!A:H,5,0),"")</f>
        <v>43850</v>
      </c>
      <c r="C64" s="79">
        <f>IFERROR(VLOOKUP(ROW(计算明细0!A60),计算明细0!A:H,6,0),"")</f>
        <v>43881</v>
      </c>
      <c r="D64" s="80">
        <f>IFERROR(VLOOKUP(ROW(计算明细0!A60),计算明细0!A:H,7,0),"")</f>
        <v>31</v>
      </c>
      <c r="E64" s="81">
        <f>IFERROR(VLOOKUP(ROW(计算明细0!A60),计算明细0!A:H,8,0),"")</f>
        <v>3524.6575342465758</v>
      </c>
      <c r="F64" s="79">
        <f>IFERROR(VLOOKUP(ROW(计算明细0!A60),计算明细0!A:H,3,0),"")</f>
        <v>43850</v>
      </c>
      <c r="G64" s="82">
        <f>IFERROR(VLOOKUP(ROW(计算明细0!A60),计算明细0!A:H,4,0),"")</f>
        <v>4.1500000000000004</v>
      </c>
    </row>
    <row r="65" spans="2:7" x14ac:dyDescent="0.2">
      <c r="B65" s="79">
        <f>IFERROR(VLOOKUP(ROW(计算明细0!A61),计算明细0!A:H,5,0),"")</f>
        <v>43819</v>
      </c>
      <c r="C65" s="79">
        <f>IFERROR(VLOOKUP(ROW(计算明细0!A61),计算明细0!A:H,6,0),"")</f>
        <v>43850</v>
      </c>
      <c r="D65" s="80">
        <f>IFERROR(VLOOKUP(ROW(计算明细0!A61),计算明细0!A:H,7,0),"")</f>
        <v>31</v>
      </c>
      <c r="E65" s="81">
        <f>IFERROR(VLOOKUP(ROW(计算明细0!A61),计算明细0!A:H,8,0),"")</f>
        <v>3524.6575342465758</v>
      </c>
      <c r="F65" s="79">
        <f>IFERROR(VLOOKUP(ROW(计算明细0!A61),计算明细0!A:H,3,0),"")</f>
        <v>43819</v>
      </c>
      <c r="G65" s="82">
        <f>IFERROR(VLOOKUP(ROW(计算明细0!A61),计算明细0!A:H,4,0),"")</f>
        <v>4.1500000000000004</v>
      </c>
    </row>
    <row r="66" spans="2:7" x14ac:dyDescent="0.2">
      <c r="B66" s="79">
        <f>IFERROR(VLOOKUP(ROW(计算明细0!A62),计算明细0!A:H,5,0),"")</f>
        <v>43789</v>
      </c>
      <c r="C66" s="79">
        <f>IFERROR(VLOOKUP(ROW(计算明细0!A62),计算明细0!A:H,6,0),"")</f>
        <v>43819</v>
      </c>
      <c r="D66" s="80">
        <f>IFERROR(VLOOKUP(ROW(计算明细0!A62),计算明细0!A:H,7,0),"")</f>
        <v>30</v>
      </c>
      <c r="E66" s="81">
        <f>IFERROR(VLOOKUP(ROW(计算明细0!A62),计算明细0!A:H,8,0),"")</f>
        <v>3410.9589041095892</v>
      </c>
      <c r="F66" s="79">
        <f>IFERROR(VLOOKUP(ROW(计算明细0!A62),计算明细0!A:H,3,0),"")</f>
        <v>43789</v>
      </c>
      <c r="G66" s="82">
        <f>IFERROR(VLOOKUP(ROW(计算明细0!A62),计算明细0!A:H,4,0),"")</f>
        <v>4.1500000000000004</v>
      </c>
    </row>
    <row r="67" spans="2:7" x14ac:dyDescent="0.2">
      <c r="B67" s="79">
        <f>IFERROR(VLOOKUP(ROW(计算明细0!A63),计算明细0!A:H,5,0),"")</f>
        <v>43759</v>
      </c>
      <c r="C67" s="79">
        <f>IFERROR(VLOOKUP(ROW(计算明细0!A63),计算明细0!A:H,6,0),"")</f>
        <v>43789</v>
      </c>
      <c r="D67" s="80">
        <f>IFERROR(VLOOKUP(ROW(计算明细0!A63),计算明细0!A:H,7,0),"")</f>
        <v>30</v>
      </c>
      <c r="E67" s="81">
        <f>IFERROR(VLOOKUP(ROW(计算明细0!A63),计算明细0!A:H,8,0),"")</f>
        <v>3452.0547945205485</v>
      </c>
      <c r="F67" s="79">
        <f>IFERROR(VLOOKUP(ROW(计算明细0!A63),计算明细0!A:H,3,0),"")</f>
        <v>43759</v>
      </c>
      <c r="G67" s="82">
        <f>IFERROR(VLOOKUP(ROW(计算明细0!A63),计算明细0!A:H,4,0),"")</f>
        <v>4.2</v>
      </c>
    </row>
    <row r="68" spans="2:7" x14ac:dyDescent="0.2">
      <c r="B68" s="79">
        <f>IFERROR(VLOOKUP(ROW(计算明细0!A64),计算明细0!A:H,5,0),"")</f>
        <v>43728</v>
      </c>
      <c r="C68" s="79">
        <f>IFERROR(VLOOKUP(ROW(计算明细0!A64),计算明细0!A:H,6,0),"")</f>
        <v>43759</v>
      </c>
      <c r="D68" s="80">
        <f>IFERROR(VLOOKUP(ROW(计算明细0!A64),计算明细0!A:H,7,0),"")</f>
        <v>31</v>
      </c>
      <c r="E68" s="81">
        <f>IFERROR(VLOOKUP(ROW(计算明细0!A64),计算明细0!A:H,8,0),"")</f>
        <v>3567.1232876712334</v>
      </c>
      <c r="F68" s="79">
        <f>IFERROR(VLOOKUP(ROW(计算明细0!A64),计算明细0!A:H,3,0),"")</f>
        <v>43728</v>
      </c>
      <c r="G68" s="82">
        <f>IFERROR(VLOOKUP(ROW(计算明细0!A64),计算明细0!A:H,4,0),"")</f>
        <v>4.2</v>
      </c>
    </row>
    <row r="69" spans="2:7" x14ac:dyDescent="0.2">
      <c r="B69" s="79">
        <f>IFERROR(VLOOKUP(ROW(计算明细0!A65),计算明细0!A:H,5,0),"")</f>
        <v>43701</v>
      </c>
      <c r="C69" s="79">
        <f>IFERROR(VLOOKUP(ROW(计算明细0!A65),计算明细0!A:H,6,0),"")</f>
        <v>43728</v>
      </c>
      <c r="D69" s="80">
        <f>IFERROR(VLOOKUP(ROW(计算明细0!A65),计算明细0!A:H,7,0),"")</f>
        <v>27</v>
      </c>
      <c r="E69" s="81">
        <f>IFERROR(VLOOKUP(ROW(计算明细0!A65),计算明细0!A:H,8,0),"")</f>
        <v>3143.8356164383563</v>
      </c>
      <c r="F69" s="79">
        <f>IFERROR(VLOOKUP(ROW(计算明细0!A65),计算明细0!A:H,3,0),"")</f>
        <v>43697</v>
      </c>
      <c r="G69" s="82">
        <f>IFERROR(VLOOKUP(ROW(计算明细0!A65),计算明细0!A:H,4,0),"")</f>
        <v>4.25</v>
      </c>
    </row>
    <row r="70" spans="2:7" x14ac:dyDescent="0.2">
      <c r="B70" s="79" t="str">
        <f>IFERROR(VLOOKUP(ROW(计算明细0!A66),计算明细0!A:H,5,0),"")</f>
        <v/>
      </c>
      <c r="C70" s="79" t="str">
        <f>IFERROR(VLOOKUP(ROW(计算明细0!A66),计算明细0!A:H,6,0),"")</f>
        <v/>
      </c>
      <c r="D70" s="80" t="str">
        <f>IFERROR(VLOOKUP(ROW(计算明细0!A66),计算明细0!A:H,7,0),"")</f>
        <v/>
      </c>
      <c r="E70" s="81" t="str">
        <f>IFERROR(VLOOKUP(ROW(计算明细0!A66),计算明细0!A:H,8,0),"")</f>
        <v/>
      </c>
      <c r="F70" s="79" t="str">
        <f>IFERROR(VLOOKUP(ROW(计算明细0!A66),计算明细0!A:H,3,0),"")</f>
        <v/>
      </c>
      <c r="G70" s="82" t="str">
        <f>IFERROR(VLOOKUP(ROW(计算明细0!A66),计算明细0!A:H,4,0),"")</f>
        <v/>
      </c>
    </row>
    <row r="71" spans="2:7" x14ac:dyDescent="0.2">
      <c r="B71" s="79" t="str">
        <f>IFERROR(VLOOKUP(ROW(计算明细0!A67),计算明细0!A:H,5,0),"")</f>
        <v/>
      </c>
      <c r="C71" s="79" t="str">
        <f>IFERROR(VLOOKUP(ROW(计算明细0!A67),计算明细0!A:H,6,0),"")</f>
        <v/>
      </c>
      <c r="D71" s="80" t="str">
        <f>IFERROR(VLOOKUP(ROW(计算明细0!A67),计算明细0!A:H,7,0),"")</f>
        <v/>
      </c>
      <c r="E71" s="81" t="str">
        <f>IFERROR(VLOOKUP(ROW(计算明细0!A67),计算明细0!A:H,8,0),"")</f>
        <v/>
      </c>
      <c r="F71" s="79" t="str">
        <f>IFERROR(VLOOKUP(ROW(计算明细0!A67),计算明细0!A:H,3,0),"")</f>
        <v/>
      </c>
      <c r="G71" s="82" t="str">
        <f>IFERROR(VLOOKUP(ROW(计算明细0!A67),计算明细0!A:H,4,0),"")</f>
        <v/>
      </c>
    </row>
    <row r="72" spans="2:7" x14ac:dyDescent="0.2">
      <c r="B72" s="79" t="str">
        <f>IFERROR(VLOOKUP(ROW(计算明细0!A68),计算明细0!A:H,5,0),"")</f>
        <v/>
      </c>
      <c r="C72" s="79" t="str">
        <f>IFERROR(VLOOKUP(ROW(计算明细0!A68),计算明细0!A:H,6,0),"")</f>
        <v/>
      </c>
      <c r="D72" s="80" t="str">
        <f>IFERROR(VLOOKUP(ROW(计算明细0!A68),计算明细0!A:H,7,0),"")</f>
        <v/>
      </c>
      <c r="E72" s="81" t="str">
        <f>IFERROR(VLOOKUP(ROW(计算明细0!A68),计算明细0!A:H,8,0),"")</f>
        <v/>
      </c>
      <c r="F72" s="79" t="str">
        <f>IFERROR(VLOOKUP(ROW(计算明细0!A68),计算明细0!A:H,3,0),"")</f>
        <v/>
      </c>
      <c r="G72" s="82" t="str">
        <f>IFERROR(VLOOKUP(ROW(计算明细0!A68),计算明细0!A:H,4,0),"")</f>
        <v/>
      </c>
    </row>
    <row r="73" spans="2:7" x14ac:dyDescent="0.2">
      <c r="B73" s="79" t="str">
        <f>IFERROR(VLOOKUP(ROW(计算明细0!A69),计算明细0!A:H,5,0),"")</f>
        <v/>
      </c>
      <c r="C73" s="79" t="str">
        <f>IFERROR(VLOOKUP(ROW(计算明细0!A69),计算明细0!A:H,6,0),"")</f>
        <v/>
      </c>
      <c r="D73" s="80" t="str">
        <f>IFERROR(VLOOKUP(ROW(计算明细0!A69),计算明细0!A:H,7,0),"")</f>
        <v/>
      </c>
      <c r="E73" s="81" t="str">
        <f>IFERROR(VLOOKUP(ROW(计算明细0!A69),计算明细0!A:H,8,0),"")</f>
        <v/>
      </c>
      <c r="F73" s="79" t="str">
        <f>IFERROR(VLOOKUP(ROW(计算明细0!A69),计算明细0!A:H,3,0),"")</f>
        <v/>
      </c>
      <c r="G73" s="82" t="str">
        <f>IFERROR(VLOOKUP(ROW(计算明细0!A69),计算明细0!A:H,4,0),"")</f>
        <v/>
      </c>
    </row>
    <row r="74" spans="2:7" x14ac:dyDescent="0.2">
      <c r="B74" s="79" t="str">
        <f>IFERROR(VLOOKUP(ROW(计算明细0!A70),计算明细0!A:H,5,0),"")</f>
        <v/>
      </c>
      <c r="C74" s="79" t="str">
        <f>IFERROR(VLOOKUP(ROW(计算明细0!A70),计算明细0!A:H,6,0),"")</f>
        <v/>
      </c>
      <c r="D74" s="80" t="str">
        <f>IFERROR(VLOOKUP(ROW(计算明细0!A70),计算明细0!A:H,7,0),"")</f>
        <v/>
      </c>
      <c r="E74" s="81" t="str">
        <f>IFERROR(VLOOKUP(ROW(计算明细0!A70),计算明细0!A:H,8,0),"")</f>
        <v/>
      </c>
      <c r="F74" s="79" t="str">
        <f>IFERROR(VLOOKUP(ROW(计算明细0!A70),计算明细0!A:H,3,0),"")</f>
        <v/>
      </c>
      <c r="G74" s="82" t="str">
        <f>IFERROR(VLOOKUP(ROW(计算明细0!A70),计算明细0!A:H,4,0),"")</f>
        <v/>
      </c>
    </row>
    <row r="75" spans="2:7" x14ac:dyDescent="0.2">
      <c r="B75" s="79" t="str">
        <f>IFERROR(VLOOKUP(ROW(计算明细0!A71),计算明细0!A:H,5,0),"")</f>
        <v/>
      </c>
      <c r="C75" s="79" t="str">
        <f>IFERROR(VLOOKUP(ROW(计算明细0!A71),计算明细0!A:H,6,0),"")</f>
        <v/>
      </c>
      <c r="D75" s="80" t="str">
        <f>IFERROR(VLOOKUP(ROW(计算明细0!A71),计算明细0!A:H,7,0),"")</f>
        <v/>
      </c>
      <c r="E75" s="81" t="str">
        <f>IFERROR(VLOOKUP(ROW(计算明细0!A71),计算明细0!A:H,8,0),"")</f>
        <v/>
      </c>
      <c r="F75" s="79" t="str">
        <f>IFERROR(VLOOKUP(ROW(计算明细0!A71),计算明细0!A:H,3,0),"")</f>
        <v/>
      </c>
      <c r="G75" s="82" t="str">
        <f>IFERROR(VLOOKUP(ROW(计算明细0!A71),计算明细0!A:H,4,0),"")</f>
        <v/>
      </c>
    </row>
    <row r="76" spans="2:7" x14ac:dyDescent="0.2">
      <c r="B76" s="79" t="str">
        <f>IFERROR(VLOOKUP(ROW(计算明细0!A72),计算明细0!A:H,5,0),"")</f>
        <v/>
      </c>
      <c r="C76" s="79" t="str">
        <f>IFERROR(VLOOKUP(ROW(计算明细0!A72),计算明细0!A:H,6,0),"")</f>
        <v/>
      </c>
      <c r="D76" s="80" t="str">
        <f>IFERROR(VLOOKUP(ROW(计算明细0!A72),计算明细0!A:H,7,0),"")</f>
        <v/>
      </c>
      <c r="E76" s="81" t="str">
        <f>IFERROR(VLOOKUP(ROW(计算明细0!A72),计算明细0!A:H,8,0),"")</f>
        <v/>
      </c>
      <c r="F76" s="79" t="str">
        <f>IFERROR(VLOOKUP(ROW(计算明细0!A72),计算明细0!A:H,3,0),"")</f>
        <v/>
      </c>
      <c r="G76" s="82" t="str">
        <f>IFERROR(VLOOKUP(ROW(计算明细0!A72),计算明细0!A:H,4,0),"")</f>
        <v/>
      </c>
    </row>
    <row r="77" spans="2:7" x14ac:dyDescent="0.2">
      <c r="B77" s="79" t="str">
        <f>IFERROR(VLOOKUP(ROW(计算明细0!A73),计算明细0!A:H,5,0),"")</f>
        <v/>
      </c>
      <c r="C77" s="79" t="str">
        <f>IFERROR(VLOOKUP(ROW(计算明细0!A73),计算明细0!A:H,6,0),"")</f>
        <v/>
      </c>
      <c r="D77" s="80" t="str">
        <f>IFERROR(VLOOKUP(ROW(计算明细0!A73),计算明细0!A:H,7,0),"")</f>
        <v/>
      </c>
      <c r="E77" s="81" t="str">
        <f>IFERROR(VLOOKUP(ROW(计算明细0!A73),计算明细0!A:H,8,0),"")</f>
        <v/>
      </c>
      <c r="F77" s="79" t="str">
        <f>IFERROR(VLOOKUP(ROW(计算明细0!A73),计算明细0!A:H,3,0),"")</f>
        <v/>
      </c>
      <c r="G77" s="82" t="str">
        <f>IFERROR(VLOOKUP(ROW(计算明细0!A73),计算明细0!A:H,4,0),"")</f>
        <v/>
      </c>
    </row>
    <row r="78" spans="2:7" x14ac:dyDescent="0.2">
      <c r="B78" s="79" t="str">
        <f>IFERROR(VLOOKUP(ROW(计算明细0!A74),计算明细0!A:H,5,0),"")</f>
        <v/>
      </c>
      <c r="C78" s="79" t="str">
        <f>IFERROR(VLOOKUP(ROW(计算明细0!A74),计算明细0!A:H,6,0),"")</f>
        <v/>
      </c>
      <c r="D78" s="80" t="str">
        <f>IFERROR(VLOOKUP(ROW(计算明细0!A74),计算明细0!A:H,7,0),"")</f>
        <v/>
      </c>
      <c r="E78" s="81" t="str">
        <f>IFERROR(VLOOKUP(ROW(计算明细0!A74),计算明细0!A:H,8,0),"")</f>
        <v/>
      </c>
      <c r="F78" s="79" t="str">
        <f>IFERROR(VLOOKUP(ROW(计算明细0!A74),计算明细0!A:H,3,0),"")</f>
        <v/>
      </c>
      <c r="G78" s="82" t="str">
        <f>IFERROR(VLOOKUP(ROW(计算明细0!A74),计算明细0!A:H,4,0),"")</f>
        <v/>
      </c>
    </row>
    <row r="79" spans="2:7" x14ac:dyDescent="0.2">
      <c r="B79" s="79" t="str">
        <f>IFERROR(VLOOKUP(ROW(计算明细0!A75),计算明细0!A:H,5,0),"")</f>
        <v/>
      </c>
      <c r="C79" s="79" t="str">
        <f>IFERROR(VLOOKUP(ROW(计算明细0!A75),计算明细0!A:H,6,0),"")</f>
        <v/>
      </c>
      <c r="D79" s="80" t="str">
        <f>IFERROR(VLOOKUP(ROW(计算明细0!A75),计算明细0!A:H,7,0),"")</f>
        <v/>
      </c>
      <c r="E79" s="81" t="str">
        <f>IFERROR(VLOOKUP(ROW(计算明细0!A75),计算明细0!A:H,8,0),"")</f>
        <v/>
      </c>
      <c r="F79" s="79" t="str">
        <f>IFERROR(VLOOKUP(ROW(计算明细0!A75),计算明细0!A:H,3,0),"")</f>
        <v/>
      </c>
      <c r="G79" s="82" t="str">
        <f>IFERROR(VLOOKUP(ROW(计算明细0!A75),计算明细0!A:H,4,0),"")</f>
        <v/>
      </c>
    </row>
    <row r="80" spans="2:7" x14ac:dyDescent="0.2">
      <c r="B80" s="79" t="str">
        <f>IFERROR(VLOOKUP(ROW(计算明细0!A76),计算明细0!A:H,5,0),"")</f>
        <v/>
      </c>
      <c r="C80" s="79" t="str">
        <f>IFERROR(VLOOKUP(ROW(计算明细0!A76),计算明细0!A:H,6,0),"")</f>
        <v/>
      </c>
      <c r="D80" s="80" t="str">
        <f>IFERROR(VLOOKUP(ROW(计算明细0!A76),计算明细0!A:H,7,0),"")</f>
        <v/>
      </c>
      <c r="E80" s="81" t="str">
        <f>IFERROR(VLOOKUP(ROW(计算明细0!A76),计算明细0!A:H,8,0),"")</f>
        <v/>
      </c>
      <c r="F80" s="79" t="str">
        <f>IFERROR(VLOOKUP(ROW(计算明细0!A76),计算明细0!A:H,3,0),"")</f>
        <v/>
      </c>
      <c r="G80" s="82" t="str">
        <f>IFERROR(VLOOKUP(ROW(计算明细0!A76),计算明细0!A:H,4,0),"")</f>
        <v/>
      </c>
    </row>
    <row r="81" spans="2:7" x14ac:dyDescent="0.2">
      <c r="B81" s="79" t="str">
        <f>IFERROR(VLOOKUP(ROW(计算明细0!A77),计算明细0!A:H,5,0),"")</f>
        <v/>
      </c>
      <c r="C81" s="79" t="str">
        <f>IFERROR(VLOOKUP(ROW(计算明细0!A77),计算明细0!A:H,6,0),"")</f>
        <v/>
      </c>
      <c r="D81" s="80" t="str">
        <f>IFERROR(VLOOKUP(ROW(计算明细0!A77),计算明细0!A:H,7,0),"")</f>
        <v/>
      </c>
      <c r="E81" s="81" t="str">
        <f>IFERROR(VLOOKUP(ROW(计算明细0!A77),计算明细0!A:H,8,0),"")</f>
        <v/>
      </c>
      <c r="F81" s="79" t="str">
        <f>IFERROR(VLOOKUP(ROW(计算明细0!A77),计算明细0!A:H,3,0),"")</f>
        <v/>
      </c>
      <c r="G81" s="82" t="str">
        <f>IFERROR(VLOOKUP(ROW(计算明细0!A77),计算明细0!A:H,4,0),"")</f>
        <v/>
      </c>
    </row>
    <row r="82" spans="2:7" x14ac:dyDescent="0.2">
      <c r="B82" s="79" t="str">
        <f>IFERROR(VLOOKUP(ROW(计算明细0!A78),计算明细0!A:H,5,0),"")</f>
        <v/>
      </c>
      <c r="C82" s="79" t="str">
        <f>IFERROR(VLOOKUP(ROW(计算明细0!A78),计算明细0!A:H,6,0),"")</f>
        <v/>
      </c>
      <c r="D82" s="80" t="str">
        <f>IFERROR(VLOOKUP(ROW(计算明细0!A78),计算明细0!A:H,7,0),"")</f>
        <v/>
      </c>
      <c r="E82" s="81" t="str">
        <f>IFERROR(VLOOKUP(ROW(计算明细0!A78),计算明细0!A:H,8,0),"")</f>
        <v/>
      </c>
      <c r="F82" s="79" t="str">
        <f>IFERROR(VLOOKUP(ROW(计算明细0!A78),计算明细0!A:H,3,0),"")</f>
        <v/>
      </c>
      <c r="G82" s="82" t="str">
        <f>IFERROR(VLOOKUP(ROW(计算明细0!A78),计算明细0!A:H,4,0),"")</f>
        <v/>
      </c>
    </row>
    <row r="83" spans="2:7" x14ac:dyDescent="0.2">
      <c r="B83" s="79" t="str">
        <f>IFERROR(VLOOKUP(ROW(计算明细0!A79),计算明细0!A:H,5,0),"")</f>
        <v/>
      </c>
      <c r="C83" s="79" t="str">
        <f>IFERROR(VLOOKUP(ROW(计算明细0!A79),计算明细0!A:H,6,0),"")</f>
        <v/>
      </c>
      <c r="D83" s="80" t="str">
        <f>IFERROR(VLOOKUP(ROW(计算明细0!A79),计算明细0!A:H,7,0),"")</f>
        <v/>
      </c>
      <c r="E83" s="81" t="str">
        <f>IFERROR(VLOOKUP(ROW(计算明细0!A79),计算明细0!A:H,8,0),"")</f>
        <v/>
      </c>
      <c r="F83" s="79" t="str">
        <f>IFERROR(VLOOKUP(ROW(计算明细0!A79),计算明细0!A:H,3,0),"")</f>
        <v/>
      </c>
      <c r="G83" s="82" t="str">
        <f>IFERROR(VLOOKUP(ROW(计算明细0!A79),计算明细0!A:H,4,0),"")</f>
        <v/>
      </c>
    </row>
    <row r="84" spans="2:7" x14ac:dyDescent="0.2">
      <c r="B84" s="79" t="str">
        <f>IFERROR(VLOOKUP(ROW(计算明细0!A80),计算明细0!A:H,5,0),"")</f>
        <v/>
      </c>
      <c r="C84" s="79" t="str">
        <f>IFERROR(VLOOKUP(ROW(计算明细0!A80),计算明细0!A:H,6,0),"")</f>
        <v/>
      </c>
      <c r="D84" s="80" t="str">
        <f>IFERROR(VLOOKUP(ROW(计算明细0!A80),计算明细0!A:H,7,0),"")</f>
        <v/>
      </c>
      <c r="E84" s="81" t="str">
        <f>IFERROR(VLOOKUP(ROW(计算明细0!A80),计算明细0!A:H,8,0),"")</f>
        <v/>
      </c>
      <c r="F84" s="79" t="str">
        <f>IFERROR(VLOOKUP(ROW(计算明细0!A80),计算明细0!A:H,3,0),"")</f>
        <v/>
      </c>
      <c r="G84" s="82" t="str">
        <f>IFERROR(VLOOKUP(ROW(计算明细0!A80),计算明细0!A:H,4,0),"")</f>
        <v/>
      </c>
    </row>
    <row r="85" spans="2:7" x14ac:dyDescent="0.2">
      <c r="B85" s="79" t="str">
        <f>IFERROR(VLOOKUP(ROW(计算明细0!#REF!),计算明细0!A:H,5,0),"")</f>
        <v/>
      </c>
      <c r="C85" s="79" t="str">
        <f>IFERROR(VLOOKUP(ROW(计算明细0!#REF!),计算明细0!A:H,6,0),"")</f>
        <v/>
      </c>
      <c r="D85" s="80" t="str">
        <f>IFERROR(VLOOKUP(ROW(计算明细0!#REF!),计算明细0!A:H,7,0),"")</f>
        <v/>
      </c>
      <c r="E85" s="81" t="str">
        <f>IFERROR(VLOOKUP(ROW(计算明细0!#REF!),计算明细0!A:H,8,0),"")</f>
        <v/>
      </c>
      <c r="F85" s="79" t="str">
        <f>IFERROR(VLOOKUP(ROW(计算明细0!#REF!),计算明细0!A:H,3,0),"")</f>
        <v/>
      </c>
      <c r="G85" s="82" t="str">
        <f>IFERROR(VLOOKUP(ROW(计算明细0!#REF!),计算明细0!A:H,4,0),"")</f>
        <v/>
      </c>
    </row>
    <row r="86" spans="2:7" x14ac:dyDescent="0.2">
      <c r="B86" s="79" t="str">
        <f>IFERROR(VLOOKUP(ROW(计算明细0!#REF!),计算明细0!A:H,5,0),"")</f>
        <v/>
      </c>
      <c r="C86" s="79" t="str">
        <f>IFERROR(VLOOKUP(ROW(计算明细0!#REF!),计算明细0!A:H,6,0),"")</f>
        <v/>
      </c>
      <c r="D86" s="80" t="str">
        <f>IFERROR(VLOOKUP(ROW(计算明细0!#REF!),计算明细0!A:H,7,0),"")</f>
        <v/>
      </c>
      <c r="E86" s="81" t="str">
        <f>IFERROR(VLOOKUP(ROW(计算明细0!#REF!),计算明细0!A:H,8,0),"")</f>
        <v/>
      </c>
      <c r="F86" s="79" t="str">
        <f>IFERROR(VLOOKUP(ROW(计算明细0!A81),计算明细0!A:H,3,0),"")</f>
        <v/>
      </c>
      <c r="G86" s="82" t="str">
        <f>IFERROR(VLOOKUP(ROW(计算明细0!#REF!),计算明细0!A:H,4,0),"")</f>
        <v/>
      </c>
    </row>
    <row r="87" spans="2:7" x14ac:dyDescent="0.2">
      <c r="B87" s="79" t="str">
        <f>IFERROR(VLOOKUP(ROW(计算明细0!#REF!),计算明细0!A:H,5,0),"")</f>
        <v/>
      </c>
      <c r="C87" s="79" t="str">
        <f>IFERROR(VLOOKUP(ROW(计算明细0!#REF!),计算明细0!A:H,6,0),"")</f>
        <v/>
      </c>
      <c r="D87" s="80" t="str">
        <f>IFERROR(VLOOKUP(ROW(计算明细0!#REF!),计算明细0!A:H,7,0),"")</f>
        <v/>
      </c>
      <c r="E87" s="81" t="str">
        <f>IFERROR(VLOOKUP(ROW(计算明细0!#REF!),计算明细0!A:H,8,0),"")</f>
        <v/>
      </c>
      <c r="F87" s="79" t="str">
        <f>IFERROR(VLOOKUP(ROW(计算明细0!A82),计算明细0!A:H,3,0),"")</f>
        <v/>
      </c>
      <c r="G87" s="82" t="str">
        <f>IFERROR(VLOOKUP(ROW(计算明细0!#REF!),计算明细0!A:H,4,0),"")</f>
        <v/>
      </c>
    </row>
    <row r="88" spans="2:7" x14ac:dyDescent="0.2">
      <c r="B88" s="79" t="str">
        <f>IFERROR(VLOOKUP(ROW(计算明细0!#REF!),计算明细0!A:H,5,0),"")</f>
        <v/>
      </c>
      <c r="C88" s="79" t="str">
        <f>IFERROR(VLOOKUP(ROW(计算明细0!#REF!),计算明细0!A:H,6,0),"")</f>
        <v/>
      </c>
      <c r="D88" s="80" t="str">
        <f>IFERROR(VLOOKUP(ROW(计算明细0!#REF!),计算明细0!A:H,7,0),"")</f>
        <v/>
      </c>
      <c r="E88" s="81" t="str">
        <f>IFERROR(VLOOKUP(ROW(计算明细0!#REF!),计算明细0!A:H,8,0),"")</f>
        <v/>
      </c>
      <c r="F88" s="79" t="str">
        <f>IFERROR(VLOOKUP(ROW(计算明细0!A83),计算明细0!A:H,3,0),"")</f>
        <v/>
      </c>
      <c r="G88" s="82" t="str">
        <f>IFERROR(VLOOKUP(ROW(计算明细0!#REF!),计算明细0!A:H,4,0),"")</f>
        <v/>
      </c>
    </row>
    <row r="89" spans="2:7" x14ac:dyDescent="0.2">
      <c r="B89" s="79" t="str">
        <f>IFERROR(VLOOKUP(ROW(计算明细0!A81),计算明细0!A:H,5,0),"")</f>
        <v/>
      </c>
      <c r="C89" s="79" t="str">
        <f>IFERROR(VLOOKUP(ROW(计算明细0!A81),计算明细0!A:H,6,0),"")</f>
        <v/>
      </c>
      <c r="D89" s="80" t="str">
        <f>IFERROR(VLOOKUP(ROW(计算明细0!A81),计算明细0!A:H,7,0),"")</f>
        <v/>
      </c>
      <c r="E89" s="81" t="str">
        <f>IFERROR(VLOOKUP(ROW(计算明细0!A81),计算明细0!A:H,8,0),"")</f>
        <v/>
      </c>
      <c r="F89" s="79" t="str">
        <f>IFERROR(VLOOKUP(ROW(计算明细0!A84),计算明细0!A:H,3,0),"")</f>
        <v/>
      </c>
      <c r="G89" s="82" t="str">
        <f>IFERROR(VLOOKUP(ROW(计算明细0!A81),计算明细0!A:H,4,0),"")</f>
        <v/>
      </c>
    </row>
    <row r="90" spans="2:7" x14ac:dyDescent="0.2">
      <c r="B90" s="79" t="str">
        <f>IFERROR(VLOOKUP(ROW(计算明细0!A82),计算明细0!A:H,5,0),"")</f>
        <v/>
      </c>
      <c r="C90" s="79" t="str">
        <f>IFERROR(VLOOKUP(ROW(计算明细0!A82),计算明细0!A:H,6,0),"")</f>
        <v/>
      </c>
      <c r="D90" s="80" t="str">
        <f>IFERROR(VLOOKUP(ROW(计算明细0!A82),计算明细0!A:H,7,0),"")</f>
        <v/>
      </c>
      <c r="E90" s="81" t="str">
        <f>IFERROR(VLOOKUP(ROW(计算明细0!A82),计算明细0!A:H,8,0),"")</f>
        <v/>
      </c>
      <c r="F90" s="79" t="str">
        <f>IFERROR(VLOOKUP(ROW(计算明细0!A85),计算明细0!A:H,3,0),"")</f>
        <v/>
      </c>
      <c r="G90" s="82" t="str">
        <f>IFERROR(VLOOKUP(ROW(计算明细0!A82),计算明细0!A:H,4,0),"")</f>
        <v/>
      </c>
    </row>
    <row r="91" spans="2:7" x14ac:dyDescent="0.2">
      <c r="B91" s="79" t="str">
        <f>IFERROR(VLOOKUP(ROW(计算明细0!A83),计算明细0!A:H,5,0),"")</f>
        <v/>
      </c>
      <c r="C91" s="79" t="str">
        <f>IFERROR(VLOOKUP(ROW(计算明细0!A83),计算明细0!A:H,6,0),"")</f>
        <v/>
      </c>
      <c r="D91" s="80" t="str">
        <f>IFERROR(VLOOKUP(ROW(计算明细0!A83),计算明细0!A:H,7,0),"")</f>
        <v/>
      </c>
      <c r="E91" s="81" t="str">
        <f>IFERROR(VLOOKUP(ROW(计算明细0!A83),计算明细0!A:H,8,0),"")</f>
        <v/>
      </c>
      <c r="F91" s="79" t="str">
        <f>IFERROR(VLOOKUP(ROW(计算明细0!A86),计算明细0!A:H,3,0),"")</f>
        <v/>
      </c>
      <c r="G91" s="82" t="str">
        <f>IFERROR(VLOOKUP(ROW(计算明细0!A83),计算明细0!A:H,4,0),"")</f>
        <v/>
      </c>
    </row>
    <row r="92" spans="2:7" x14ac:dyDescent="0.2">
      <c r="B92" s="79" t="str">
        <f>IFERROR(VLOOKUP(ROW(计算明细0!A84),计算明细0!A:H,5,0),"")</f>
        <v/>
      </c>
      <c r="C92" s="79" t="str">
        <f>IFERROR(VLOOKUP(ROW(计算明细0!A84),计算明细0!A:H,6,0),"")</f>
        <v/>
      </c>
      <c r="D92" s="80" t="str">
        <f>IFERROR(VLOOKUP(ROW(计算明细0!A84),计算明细0!A:H,7,0),"")</f>
        <v/>
      </c>
      <c r="E92" s="81" t="str">
        <f>IFERROR(VLOOKUP(ROW(计算明细0!A84),计算明细0!A:H,8,0),"")</f>
        <v/>
      </c>
      <c r="F92" s="79" t="str">
        <f>IFERROR(VLOOKUP(ROW(计算明细0!A87),计算明细0!A:H,3,0),"")</f>
        <v/>
      </c>
      <c r="G92" s="82" t="str">
        <f>IFERROR(VLOOKUP(ROW(计算明细0!A84),计算明细0!A:H,4,0),"")</f>
        <v/>
      </c>
    </row>
    <row r="93" spans="2:7" x14ac:dyDescent="0.2">
      <c r="B93" s="79" t="str">
        <f>IFERROR(VLOOKUP(ROW(计算明细0!A85),计算明细0!A:H,5,0),"")</f>
        <v/>
      </c>
      <c r="C93" s="79" t="str">
        <f>IFERROR(VLOOKUP(ROW(计算明细0!A85),计算明细0!A:H,6,0),"")</f>
        <v/>
      </c>
      <c r="D93" s="80" t="str">
        <f>IFERROR(VLOOKUP(ROW(计算明细0!A85),计算明细0!A:H,7,0),"")</f>
        <v/>
      </c>
      <c r="E93" s="81" t="str">
        <f>IFERROR(VLOOKUP(ROW(计算明细0!A85),计算明细0!A:H,8,0),"")</f>
        <v/>
      </c>
      <c r="F93" s="79" t="str">
        <f>IFERROR(VLOOKUP(ROW(计算明细0!A88),计算明细0!A:H,3,0),"")</f>
        <v/>
      </c>
      <c r="G93" s="82" t="str">
        <f>IFERROR(VLOOKUP(ROW(计算明细0!A85),计算明细0!A:H,4,0),"")</f>
        <v/>
      </c>
    </row>
    <row r="94" spans="2:7" x14ac:dyDescent="0.2">
      <c r="B94" s="79" t="str">
        <f>IFERROR(VLOOKUP(ROW(计算明细0!A86),计算明细0!A:H,5,0),"")</f>
        <v/>
      </c>
      <c r="C94" s="79" t="str">
        <f>IFERROR(VLOOKUP(ROW(计算明细0!A86),计算明细0!A:H,6,0),"")</f>
        <v/>
      </c>
      <c r="D94" s="80" t="str">
        <f>IFERROR(VLOOKUP(ROW(计算明细0!A86),计算明细0!A:H,7,0),"")</f>
        <v/>
      </c>
      <c r="E94" s="81" t="str">
        <f>IFERROR(VLOOKUP(ROW(计算明细0!A86),计算明细0!A:H,8,0),"")</f>
        <v/>
      </c>
      <c r="F94" s="79" t="str">
        <f>IFERROR(VLOOKUP(ROW(计算明细0!A89),计算明细0!A:H,3,0),"")</f>
        <v/>
      </c>
      <c r="G94" s="82" t="str">
        <f>IFERROR(VLOOKUP(ROW(计算明细0!A86),计算明细0!A:H,4,0),"")</f>
        <v/>
      </c>
    </row>
    <row r="95" spans="2:7" x14ac:dyDescent="0.2">
      <c r="B95" s="79" t="str">
        <f>IFERROR(VLOOKUP(ROW(计算明细0!A87),计算明细0!A:H,5,0),"")</f>
        <v/>
      </c>
      <c r="C95" s="79" t="str">
        <f>IFERROR(VLOOKUP(ROW(计算明细0!A87),计算明细0!A:H,6,0),"")</f>
        <v/>
      </c>
      <c r="D95" s="80" t="str">
        <f>IFERROR(VLOOKUP(ROW(计算明细0!A87),计算明细0!A:H,7,0),"")</f>
        <v/>
      </c>
      <c r="E95" s="81" t="str">
        <f>IFERROR(VLOOKUP(ROW(计算明细0!A87),计算明细0!A:H,8,0),"")</f>
        <v/>
      </c>
      <c r="F95" s="79" t="str">
        <f>IFERROR(VLOOKUP(ROW(计算明细0!A90),计算明细0!A:H,3,0),"")</f>
        <v/>
      </c>
      <c r="G95" s="82" t="str">
        <f>IFERROR(VLOOKUP(ROW(计算明细0!A87),计算明细0!A:H,4,0),"")</f>
        <v/>
      </c>
    </row>
    <row r="96" spans="2:7" x14ac:dyDescent="0.2">
      <c r="B96" s="79" t="str">
        <f>IFERROR(VLOOKUP(ROW(计算明细0!A88),计算明细0!A:H,5,0),"")</f>
        <v/>
      </c>
      <c r="C96" s="79" t="str">
        <f>IFERROR(VLOOKUP(ROW(计算明细0!A88),计算明细0!A:H,6,0),"")</f>
        <v/>
      </c>
      <c r="D96" s="80" t="str">
        <f>IFERROR(VLOOKUP(ROW(计算明细0!A88),计算明细0!A:H,7,0),"")</f>
        <v/>
      </c>
      <c r="E96" s="81" t="str">
        <f>IFERROR(VLOOKUP(ROW(计算明细0!A88),计算明细0!A:H,8,0),"")</f>
        <v/>
      </c>
      <c r="F96" s="79" t="str">
        <f>IFERROR(VLOOKUP(ROW(计算明细0!A91),计算明细0!A:H,3,0),"")</f>
        <v/>
      </c>
      <c r="G96" s="82" t="str">
        <f>IFERROR(VLOOKUP(ROW(计算明细0!A88),计算明细0!A:H,4,0),"")</f>
        <v/>
      </c>
    </row>
    <row r="97" spans="2:7" x14ac:dyDescent="0.2">
      <c r="B97" s="79" t="str">
        <f>IFERROR(VLOOKUP(ROW(计算明细0!A89),计算明细0!A:H,5,0),"")</f>
        <v/>
      </c>
      <c r="C97" s="79" t="str">
        <f>IFERROR(VLOOKUP(ROW(计算明细0!A89),计算明细0!A:H,6,0),"")</f>
        <v/>
      </c>
      <c r="D97" s="80" t="str">
        <f>IFERROR(VLOOKUP(ROW(计算明细0!A89),计算明细0!A:H,7,0),"")</f>
        <v/>
      </c>
      <c r="E97" s="81" t="str">
        <f>IFERROR(VLOOKUP(ROW(计算明细0!A89),计算明细0!A:H,8,0),"")</f>
        <v/>
      </c>
      <c r="F97" s="79" t="str">
        <f>IFERROR(VLOOKUP(ROW(计算明细0!A92),计算明细0!A:H,3,0),"")</f>
        <v/>
      </c>
      <c r="G97" s="82" t="str">
        <f>IFERROR(VLOOKUP(ROW(计算明细0!A89),计算明细0!A:H,4,0),"")</f>
        <v/>
      </c>
    </row>
    <row r="98" spans="2:7" x14ac:dyDescent="0.2">
      <c r="B98" s="79" t="str">
        <f>IFERROR(VLOOKUP(ROW(计算明细0!A90),计算明细0!A:H,5,0),"")</f>
        <v/>
      </c>
      <c r="C98" s="79" t="str">
        <f>IFERROR(VLOOKUP(ROW(计算明细0!A90),计算明细0!A:H,6,0),"")</f>
        <v/>
      </c>
      <c r="D98" s="80" t="str">
        <f>IFERROR(VLOOKUP(ROW(计算明细0!A90),计算明细0!A:H,7,0),"")</f>
        <v/>
      </c>
      <c r="E98" s="81" t="str">
        <f>IFERROR(VLOOKUP(ROW(计算明细0!A90),计算明细0!A:H,8,0),"")</f>
        <v/>
      </c>
      <c r="F98" s="79" t="str">
        <f>IFERROR(VLOOKUP(ROW(计算明细0!A93),计算明细0!A:H,3,0),"")</f>
        <v/>
      </c>
      <c r="G98" s="82" t="str">
        <f>IFERROR(VLOOKUP(ROW(计算明细0!A90),计算明细0!A:H,4,0),"")</f>
        <v/>
      </c>
    </row>
    <row r="99" spans="2:7" x14ac:dyDescent="0.2">
      <c r="B99" s="79" t="str">
        <f>IFERROR(VLOOKUP(ROW(计算明细0!A91),计算明细0!A:H,5,0),"")</f>
        <v/>
      </c>
      <c r="C99" s="79" t="str">
        <f>IFERROR(VLOOKUP(ROW(计算明细0!A91),计算明细0!A:H,6,0),"")</f>
        <v/>
      </c>
      <c r="D99" s="80" t="str">
        <f>IFERROR(VLOOKUP(ROW(计算明细0!A91),计算明细0!A:H,7,0),"")</f>
        <v/>
      </c>
      <c r="E99" s="81" t="str">
        <f>IFERROR(VLOOKUP(ROW(计算明细0!A91),计算明细0!A:H,8,0),"")</f>
        <v/>
      </c>
      <c r="F99" s="79" t="str">
        <f>IFERROR(VLOOKUP(ROW(计算明细0!A94),计算明细0!A:H,3,0),"")</f>
        <v/>
      </c>
      <c r="G99" s="82" t="str">
        <f>IFERROR(VLOOKUP(ROW(计算明细0!A91),计算明细0!A:H,4,0),"")</f>
        <v/>
      </c>
    </row>
    <row r="100" spans="2:7" x14ac:dyDescent="0.2">
      <c r="B100" s="79" t="str">
        <f>IFERROR(VLOOKUP(ROW(计算明细0!A92),计算明细0!A:H,5,0),"")</f>
        <v/>
      </c>
      <c r="C100" s="79" t="str">
        <f>IFERROR(VLOOKUP(ROW(计算明细0!A92),计算明细0!A:H,6,0),"")</f>
        <v/>
      </c>
      <c r="D100" s="80" t="str">
        <f>IFERROR(VLOOKUP(ROW(计算明细0!A92),计算明细0!A:H,7,0),"")</f>
        <v/>
      </c>
      <c r="E100" s="81" t="str">
        <f>IFERROR(VLOOKUP(ROW(计算明细0!A92),计算明细0!A:H,8,0),"")</f>
        <v/>
      </c>
      <c r="F100" s="79" t="str">
        <f>IFERROR(VLOOKUP(ROW(计算明细0!A95),计算明细0!A:H,3,0),"")</f>
        <v/>
      </c>
      <c r="G100" s="82" t="str">
        <f>IFERROR(VLOOKUP(ROW(计算明细0!A92),计算明细0!A:H,4,0),"")</f>
        <v/>
      </c>
    </row>
    <row r="101" spans="2:7" x14ac:dyDescent="0.2">
      <c r="B101" s="79" t="str">
        <f>IFERROR(VLOOKUP(ROW(计算明细0!A93),计算明细0!A:H,5,0),"")</f>
        <v/>
      </c>
      <c r="C101" s="79" t="str">
        <f>IFERROR(VLOOKUP(ROW(计算明细0!A93),计算明细0!A:H,6,0),"")</f>
        <v/>
      </c>
      <c r="D101" s="80" t="str">
        <f>IFERROR(VLOOKUP(ROW(计算明细0!A93),计算明细0!A:H,7,0),"")</f>
        <v/>
      </c>
      <c r="E101" s="81" t="str">
        <f>IFERROR(VLOOKUP(ROW(计算明细0!A93),计算明细0!A:H,8,0),"")</f>
        <v/>
      </c>
      <c r="F101" s="79" t="str">
        <f>IFERROR(VLOOKUP(ROW(计算明细0!A96),计算明细0!A:H,3,0),"")</f>
        <v/>
      </c>
      <c r="G101" s="82" t="str">
        <f>IFERROR(VLOOKUP(ROW(计算明细0!A93),计算明细0!A:H,4,0),"")</f>
        <v/>
      </c>
    </row>
    <row r="102" spans="2:7" x14ac:dyDescent="0.2">
      <c r="B102" s="79" t="str">
        <f>IFERROR(VLOOKUP(ROW(计算明细0!A94),计算明细0!A:H,5,0),"")</f>
        <v/>
      </c>
      <c r="C102" s="79" t="str">
        <f>IFERROR(VLOOKUP(ROW(计算明细0!A94),计算明细0!A:H,6,0),"")</f>
        <v/>
      </c>
      <c r="D102" s="80" t="str">
        <f>IFERROR(VLOOKUP(ROW(计算明细0!A94),计算明细0!A:H,7,0),"")</f>
        <v/>
      </c>
      <c r="E102" s="81" t="str">
        <f>IFERROR(VLOOKUP(ROW(计算明细0!A94),计算明细0!A:H,8,0),"")</f>
        <v/>
      </c>
      <c r="F102" s="79" t="str">
        <f>IFERROR(VLOOKUP(ROW(计算明细0!A97),计算明细0!A:H,3,0),"")</f>
        <v/>
      </c>
      <c r="G102" s="82" t="str">
        <f>IFERROR(VLOOKUP(ROW(计算明细0!A94),计算明细0!A:H,4,0),"")</f>
        <v/>
      </c>
    </row>
    <row r="103" spans="2:7" x14ac:dyDescent="0.2">
      <c r="B103" s="79" t="str">
        <f>IFERROR(VLOOKUP(ROW(计算明细0!A95),计算明细0!A:H,5,0),"")</f>
        <v/>
      </c>
      <c r="C103" s="79" t="str">
        <f>IFERROR(VLOOKUP(ROW(计算明细0!A95),计算明细0!A:H,6,0),"")</f>
        <v/>
      </c>
      <c r="D103" s="80" t="str">
        <f>IFERROR(VLOOKUP(ROW(计算明细0!A95),计算明细0!A:H,7,0),"")</f>
        <v/>
      </c>
      <c r="E103" s="81" t="str">
        <f>IFERROR(VLOOKUP(ROW(计算明细0!A95),计算明细0!A:H,8,0),"")</f>
        <v/>
      </c>
      <c r="F103" s="79" t="str">
        <f>IFERROR(VLOOKUP(ROW(计算明细0!A98),计算明细0!A:H,3,0),"")</f>
        <v/>
      </c>
      <c r="G103" s="82" t="str">
        <f>IFERROR(VLOOKUP(ROW(计算明细0!A95),计算明细0!A:H,4,0),"")</f>
        <v/>
      </c>
    </row>
    <row r="104" spans="2:7" x14ac:dyDescent="0.2">
      <c r="B104" s="79" t="str">
        <f>IFERROR(VLOOKUP(ROW(计算明细0!A96),计算明细0!A:H,5,0),"")</f>
        <v/>
      </c>
      <c r="C104" s="79" t="str">
        <f>IFERROR(VLOOKUP(ROW(计算明细0!A96),计算明细0!A:H,6,0),"")</f>
        <v/>
      </c>
      <c r="D104" s="80" t="str">
        <f>IFERROR(VLOOKUP(ROW(计算明细0!A96),计算明细0!A:H,7,0),"")</f>
        <v/>
      </c>
      <c r="E104" s="81" t="str">
        <f>IFERROR(VLOOKUP(ROW(计算明细0!A96),计算明细0!A:H,8,0),"")</f>
        <v/>
      </c>
      <c r="F104" s="79" t="str">
        <f>IFERROR(VLOOKUP(ROW(计算明细0!A99),计算明细0!A:H,3,0),"")</f>
        <v/>
      </c>
      <c r="G104" s="82" t="str">
        <f>IFERROR(VLOOKUP(ROW(计算明细0!A96),计算明细0!A:H,4,0),"")</f>
        <v/>
      </c>
    </row>
    <row r="105" spans="2:7" x14ac:dyDescent="0.2">
      <c r="B105" s="79" t="str">
        <f>IFERROR(VLOOKUP(ROW(计算明细0!A97),计算明细0!A:H,5,0),"")</f>
        <v/>
      </c>
      <c r="C105" s="79" t="str">
        <f>IFERROR(VLOOKUP(ROW(计算明细0!A97),计算明细0!A:H,6,0),"")</f>
        <v/>
      </c>
      <c r="D105" s="80" t="str">
        <f>IFERROR(VLOOKUP(ROW(计算明细0!A97),计算明细0!A:H,7,0),"")</f>
        <v/>
      </c>
      <c r="E105" s="81" t="str">
        <f>IFERROR(VLOOKUP(ROW(计算明细0!A97),计算明细0!A:H,8,0),"")</f>
        <v/>
      </c>
      <c r="F105" s="79" t="str">
        <f>IFERROR(VLOOKUP(ROW(计算明细0!A100),计算明细0!A:H,3,0),"")</f>
        <v/>
      </c>
      <c r="G105" s="82" t="str">
        <f>IFERROR(VLOOKUP(ROW(计算明细0!A97),计算明细0!A:H,4,0),"")</f>
        <v/>
      </c>
    </row>
    <row r="106" spans="2:7" x14ac:dyDescent="0.2">
      <c r="B106" s="79" t="str">
        <f>IFERROR(VLOOKUP(ROW(计算明细0!A98),计算明细0!A:H,5,0),"")</f>
        <v/>
      </c>
      <c r="C106" s="79" t="str">
        <f>IFERROR(VLOOKUP(ROW(计算明细0!A98),计算明细0!A:H,6,0),"")</f>
        <v/>
      </c>
      <c r="D106" s="80" t="str">
        <f>IFERROR(VLOOKUP(ROW(计算明细0!A98),计算明细0!A:H,7,0),"")</f>
        <v/>
      </c>
      <c r="E106" s="81" t="str">
        <f>IFERROR(VLOOKUP(ROW(计算明细0!A98),计算明细0!A:H,8,0),"")</f>
        <v/>
      </c>
      <c r="F106" s="79" t="str">
        <f>IFERROR(VLOOKUP(ROW(计算明细0!A101),计算明细0!A:H,3,0),"")</f>
        <v/>
      </c>
      <c r="G106" s="82" t="str">
        <f>IFERROR(VLOOKUP(ROW(计算明细0!A98),计算明细0!A:H,4,0),"")</f>
        <v/>
      </c>
    </row>
    <row r="107" spans="2:7" x14ac:dyDescent="0.2">
      <c r="B107" s="79" t="str">
        <f>IFERROR(VLOOKUP(ROW(计算明细0!A99),计算明细0!A:H,5,0),"")</f>
        <v/>
      </c>
      <c r="C107" s="79" t="str">
        <f>IFERROR(VLOOKUP(ROW(计算明细0!A99),计算明细0!A:H,6,0),"")</f>
        <v/>
      </c>
      <c r="D107" s="80" t="str">
        <f>IFERROR(VLOOKUP(ROW(计算明细0!A99),计算明细0!A:H,7,0),"")</f>
        <v/>
      </c>
      <c r="E107" s="81" t="str">
        <f>IFERROR(VLOOKUP(ROW(计算明细0!A99),计算明细0!A:H,8,0),"")</f>
        <v/>
      </c>
      <c r="F107" s="79" t="str">
        <f>IFERROR(VLOOKUP(ROW(计算明细0!A102),计算明细0!A:H,3,0),"")</f>
        <v/>
      </c>
      <c r="G107" s="82" t="str">
        <f>IFERROR(VLOOKUP(ROW(计算明细0!A99),计算明细0!A:H,4,0),"")</f>
        <v/>
      </c>
    </row>
    <row r="108" spans="2:7" x14ac:dyDescent="0.2">
      <c r="B108" s="79" t="str">
        <f>IFERROR(VLOOKUP(ROW(计算明细0!A100),计算明细0!A:H,5,0),"")</f>
        <v/>
      </c>
      <c r="C108" s="79" t="str">
        <f>IFERROR(VLOOKUP(ROW(计算明细0!A100),计算明细0!A:H,6,0),"")</f>
        <v/>
      </c>
      <c r="D108" s="80" t="str">
        <f>IFERROR(VLOOKUP(ROW(计算明细0!A100),计算明细0!A:H,7,0),"")</f>
        <v/>
      </c>
      <c r="E108" s="81" t="str">
        <f>IFERROR(VLOOKUP(ROW(计算明细0!A100),计算明细0!A:H,8,0),"")</f>
        <v/>
      </c>
      <c r="F108" s="79" t="str">
        <f>IFERROR(VLOOKUP(ROW(计算明细0!A103),计算明细0!A:H,3,0),"")</f>
        <v/>
      </c>
      <c r="G108" s="82" t="str">
        <f>IFERROR(VLOOKUP(ROW(计算明细0!A100),计算明细0!A:H,4,0),"")</f>
        <v/>
      </c>
    </row>
    <row r="109" spans="2:7" x14ac:dyDescent="0.2">
      <c r="B109" s="79" t="str">
        <f>IFERROR(VLOOKUP(ROW(计算明细0!A101),计算明细0!A:H,5,0),"")</f>
        <v/>
      </c>
      <c r="C109" s="79" t="str">
        <f>IFERROR(VLOOKUP(ROW(计算明细0!A101),计算明细0!A:H,6,0),"")</f>
        <v/>
      </c>
      <c r="D109" s="80" t="str">
        <f>IFERROR(VLOOKUP(ROW(计算明细0!A101),计算明细0!A:H,7,0),"")</f>
        <v/>
      </c>
      <c r="E109" s="81" t="str">
        <f>IFERROR(VLOOKUP(ROW(计算明细0!A101),计算明细0!A:H,8,0),"")</f>
        <v/>
      </c>
      <c r="F109" s="79" t="str">
        <f>IFERROR(VLOOKUP(ROW(计算明细0!A104),计算明细0!A:H,3,0),"")</f>
        <v/>
      </c>
      <c r="G109" s="82" t="str">
        <f>IFERROR(VLOOKUP(ROW(计算明细0!A101),计算明细0!A:H,4,0),"")</f>
        <v/>
      </c>
    </row>
    <row r="110" spans="2:7" x14ac:dyDescent="0.2">
      <c r="B110" s="79" t="str">
        <f>IFERROR(VLOOKUP(ROW(计算明细0!A102),计算明细0!A:H,5,0),"")</f>
        <v/>
      </c>
      <c r="C110" s="79" t="str">
        <f>IFERROR(VLOOKUP(ROW(计算明细0!A102),计算明细0!A:H,6,0),"")</f>
        <v/>
      </c>
      <c r="D110" s="80" t="str">
        <f>IFERROR(VLOOKUP(ROW(计算明细0!A102),计算明细0!A:H,7,0),"")</f>
        <v/>
      </c>
      <c r="E110" s="81" t="str">
        <f>IFERROR(VLOOKUP(ROW(计算明细0!A102),计算明细0!A:H,8,0),"")</f>
        <v/>
      </c>
      <c r="F110" s="79" t="str">
        <f>IFERROR(VLOOKUP(ROW(计算明细0!A105),计算明细0!A:H,3,0),"")</f>
        <v/>
      </c>
      <c r="G110" s="82" t="str">
        <f>IFERROR(VLOOKUP(ROW(计算明细0!A102),计算明细0!A:H,4,0),"")</f>
        <v/>
      </c>
    </row>
    <row r="111" spans="2:7" x14ac:dyDescent="0.2">
      <c r="B111" s="79" t="str">
        <f>IFERROR(VLOOKUP(ROW(计算明细0!A103),计算明细0!A:H,5,0),"")</f>
        <v/>
      </c>
      <c r="C111" s="79" t="str">
        <f>IFERROR(VLOOKUP(ROW(计算明细0!A103),计算明细0!A:H,6,0),"")</f>
        <v/>
      </c>
      <c r="D111" s="80" t="str">
        <f>IFERROR(VLOOKUP(ROW(计算明细0!A103),计算明细0!A:H,7,0),"")</f>
        <v/>
      </c>
      <c r="E111" s="81" t="str">
        <f>IFERROR(VLOOKUP(ROW(计算明细0!A103),计算明细0!A:H,8,0),"")</f>
        <v/>
      </c>
      <c r="F111" s="79" t="str">
        <f>IFERROR(VLOOKUP(ROW(计算明细0!A106),计算明细0!A:H,3,0),"")</f>
        <v/>
      </c>
      <c r="G111" s="82" t="str">
        <f>IFERROR(VLOOKUP(ROW(计算明细0!A103),计算明细0!A:H,4,0),"")</f>
        <v/>
      </c>
    </row>
    <row r="112" spans="2:7" x14ac:dyDescent="0.2">
      <c r="B112" s="79" t="str">
        <f>IFERROR(VLOOKUP(ROW(计算明细0!A104),计算明细0!A:H,5,0),"")</f>
        <v/>
      </c>
      <c r="C112" s="79" t="str">
        <f>IFERROR(VLOOKUP(ROW(计算明细0!A104),计算明细0!A:H,6,0),"")</f>
        <v/>
      </c>
      <c r="D112" s="80" t="str">
        <f>IFERROR(VLOOKUP(ROW(计算明细0!A104),计算明细0!A:H,7,0),"")</f>
        <v/>
      </c>
      <c r="E112" s="81" t="str">
        <f>IFERROR(VLOOKUP(ROW(计算明细0!A104),计算明细0!A:H,8,0),"")</f>
        <v/>
      </c>
      <c r="F112" s="79" t="str">
        <f>IFERROR(VLOOKUP(ROW(计算明细0!A107),计算明细0!A:H,3,0),"")</f>
        <v/>
      </c>
      <c r="G112" s="82" t="str">
        <f>IFERROR(VLOOKUP(ROW(计算明细0!A104),计算明细0!A:H,4,0),"")</f>
        <v/>
      </c>
    </row>
    <row r="113" spans="2:7" x14ac:dyDescent="0.2">
      <c r="B113" s="79" t="str">
        <f>IFERROR(VLOOKUP(ROW(计算明细0!A105),计算明细0!A:H,5,0),"")</f>
        <v/>
      </c>
      <c r="C113" s="79" t="str">
        <f>IFERROR(VLOOKUP(ROW(计算明细0!A105),计算明细0!A:H,6,0),"")</f>
        <v/>
      </c>
      <c r="D113" s="80" t="str">
        <f>IFERROR(VLOOKUP(ROW(计算明细0!A105),计算明细0!A:H,7,0),"")</f>
        <v/>
      </c>
      <c r="E113" s="81" t="str">
        <f>IFERROR(VLOOKUP(ROW(计算明细0!A105),计算明细0!A:H,8,0),"")</f>
        <v/>
      </c>
      <c r="F113" s="79" t="str">
        <f>IFERROR(VLOOKUP(ROW(计算明细0!A108),计算明细0!A:H,3,0),"")</f>
        <v/>
      </c>
      <c r="G113" s="82" t="str">
        <f>IFERROR(VLOOKUP(ROW(计算明细0!A105),计算明细0!A:H,4,0),"")</f>
        <v/>
      </c>
    </row>
    <row r="114" spans="2:7" x14ac:dyDescent="0.2">
      <c r="B114" s="79" t="str">
        <f>IFERROR(VLOOKUP(ROW(计算明细0!A106),计算明细0!A:H,5,0),"")</f>
        <v/>
      </c>
      <c r="C114" s="79" t="str">
        <f>IFERROR(VLOOKUP(ROW(计算明细0!A106),计算明细0!A:H,6,0),"")</f>
        <v/>
      </c>
      <c r="D114" s="80" t="str">
        <f>IFERROR(VLOOKUP(ROW(计算明细0!A106),计算明细0!A:H,7,0),"")</f>
        <v/>
      </c>
      <c r="E114" s="81" t="str">
        <f>IFERROR(VLOOKUP(ROW(计算明细0!A106),计算明细0!A:H,8,0),"")</f>
        <v/>
      </c>
      <c r="F114" s="79" t="str">
        <f>IFERROR(VLOOKUP(ROW(计算明细0!A109),计算明细0!A:H,3,0),"")</f>
        <v/>
      </c>
      <c r="G114" s="82" t="str">
        <f>IFERROR(VLOOKUP(ROW(计算明细0!A106),计算明细0!A:H,4,0),"")</f>
        <v/>
      </c>
    </row>
    <row r="115" spans="2:7" x14ac:dyDescent="0.2">
      <c r="B115" s="79" t="str">
        <f>IFERROR(VLOOKUP(ROW(计算明细0!A107),计算明细0!A:H,5,0),"")</f>
        <v/>
      </c>
      <c r="C115" s="79" t="str">
        <f>IFERROR(VLOOKUP(ROW(计算明细0!A107),计算明细0!A:H,6,0),"")</f>
        <v/>
      </c>
      <c r="D115" s="80" t="str">
        <f>IFERROR(VLOOKUP(ROW(计算明细0!A107),计算明细0!A:H,7,0),"")</f>
        <v/>
      </c>
      <c r="E115" s="81" t="str">
        <f>IFERROR(VLOOKUP(ROW(计算明细0!A107),计算明细0!A:H,8,0),"")</f>
        <v/>
      </c>
      <c r="F115" s="79" t="str">
        <f>IFERROR(VLOOKUP(ROW(计算明细0!A110),计算明细0!A:H,3,0),"")</f>
        <v/>
      </c>
      <c r="G115" s="82" t="str">
        <f>IFERROR(VLOOKUP(ROW(计算明细0!A107),计算明细0!A:H,4,0),"")</f>
        <v/>
      </c>
    </row>
    <row r="116" spans="2:7" x14ac:dyDescent="0.2">
      <c r="B116" s="79" t="str">
        <f>IFERROR(VLOOKUP(ROW(计算明细0!A108),计算明细0!A:H,5,0),"")</f>
        <v/>
      </c>
      <c r="C116" s="79" t="str">
        <f>IFERROR(VLOOKUP(ROW(计算明细0!A108),计算明细0!A:H,6,0),"")</f>
        <v/>
      </c>
      <c r="D116" s="80" t="str">
        <f>IFERROR(VLOOKUP(ROW(计算明细0!A108),计算明细0!A:H,7,0),"")</f>
        <v/>
      </c>
      <c r="E116" s="81" t="str">
        <f>IFERROR(VLOOKUP(ROW(计算明细0!A108),计算明细0!A:H,8,0),"")</f>
        <v/>
      </c>
      <c r="F116" s="79" t="str">
        <f>IFERROR(VLOOKUP(ROW(计算明细0!A111),计算明细0!A:H,3,0),"")</f>
        <v/>
      </c>
      <c r="G116" s="82" t="str">
        <f>IFERROR(VLOOKUP(ROW(计算明细0!A108),计算明细0!A:H,4,0),"")</f>
        <v/>
      </c>
    </row>
    <row r="117" spans="2:7" x14ac:dyDescent="0.2">
      <c r="B117" s="79" t="str">
        <f>IFERROR(VLOOKUP(ROW(计算明细0!A109),计算明细0!A:H,5,0),"")</f>
        <v/>
      </c>
      <c r="C117" s="79" t="str">
        <f>IFERROR(VLOOKUP(ROW(计算明细0!A109),计算明细0!A:H,6,0),"")</f>
        <v/>
      </c>
      <c r="D117" s="80" t="str">
        <f>IFERROR(VLOOKUP(ROW(计算明细0!A109),计算明细0!A:H,7,0),"")</f>
        <v/>
      </c>
      <c r="E117" s="81" t="str">
        <f>IFERROR(VLOOKUP(ROW(计算明细0!A109),计算明细0!A:H,8,0),"")</f>
        <v/>
      </c>
      <c r="F117" s="79" t="str">
        <f>IFERROR(VLOOKUP(ROW(计算明细0!A112),计算明细0!A:H,3,0),"")</f>
        <v/>
      </c>
      <c r="G117" s="82" t="str">
        <f>IFERROR(VLOOKUP(ROW(计算明细0!A109),计算明细0!A:H,4,0),"")</f>
        <v/>
      </c>
    </row>
    <row r="118" spans="2:7" x14ac:dyDescent="0.2">
      <c r="B118" s="79" t="str">
        <f>IFERROR(VLOOKUP(ROW(计算明细0!A110),计算明细0!A:H,5,0),"")</f>
        <v/>
      </c>
      <c r="C118" s="79" t="str">
        <f>IFERROR(VLOOKUP(ROW(计算明细0!A110),计算明细0!A:H,6,0),"")</f>
        <v/>
      </c>
      <c r="D118" s="80" t="str">
        <f>IFERROR(VLOOKUP(ROW(计算明细0!A110),计算明细0!A:H,7,0),"")</f>
        <v/>
      </c>
      <c r="E118" s="81" t="str">
        <f>IFERROR(VLOOKUP(ROW(计算明细0!A110),计算明细0!A:H,8,0),"")</f>
        <v/>
      </c>
      <c r="F118" s="79" t="str">
        <f>IFERROR(VLOOKUP(ROW(计算明细0!A113),计算明细0!A:H,3,0),"")</f>
        <v/>
      </c>
      <c r="G118" s="82" t="str">
        <f>IFERROR(VLOOKUP(ROW(计算明细0!A110),计算明细0!A:H,4,0),"")</f>
        <v/>
      </c>
    </row>
    <row r="119" spans="2:7" x14ac:dyDescent="0.2">
      <c r="B119" s="79" t="str">
        <f>IFERROR(VLOOKUP(ROW(计算明细0!A111),计算明细0!A:H,5,0),"")</f>
        <v/>
      </c>
      <c r="C119" s="79" t="str">
        <f>IFERROR(VLOOKUP(ROW(计算明细0!A111),计算明细0!A:H,6,0),"")</f>
        <v/>
      </c>
      <c r="D119" s="80" t="str">
        <f>IFERROR(VLOOKUP(ROW(计算明细0!A111),计算明细0!A:H,7,0),"")</f>
        <v/>
      </c>
      <c r="E119" s="81" t="str">
        <f>IFERROR(VLOOKUP(ROW(计算明细0!A111),计算明细0!A:H,8,0),"")</f>
        <v/>
      </c>
      <c r="F119" s="79" t="str">
        <f>IFERROR(VLOOKUP(ROW(计算明细0!A114),计算明细0!A:H,3,0),"")</f>
        <v/>
      </c>
      <c r="G119" s="82" t="str">
        <f>IFERROR(VLOOKUP(ROW(计算明细0!A111),计算明细0!A:H,4,0),"")</f>
        <v/>
      </c>
    </row>
    <row r="120" spans="2:7" x14ac:dyDescent="0.2">
      <c r="B120" s="79" t="str">
        <f>IFERROR(VLOOKUP(ROW(计算明细0!A112),计算明细0!A:H,5,0),"")</f>
        <v/>
      </c>
      <c r="C120" s="79" t="str">
        <f>IFERROR(VLOOKUP(ROW(计算明细0!A112),计算明细0!A:H,6,0),"")</f>
        <v/>
      </c>
      <c r="D120" s="80" t="str">
        <f>IFERROR(VLOOKUP(ROW(计算明细0!A112),计算明细0!A:H,7,0),"")</f>
        <v/>
      </c>
      <c r="E120" s="81" t="str">
        <f>IFERROR(VLOOKUP(ROW(计算明细0!A112),计算明细0!A:H,8,0),"")</f>
        <v/>
      </c>
      <c r="F120" s="79" t="str">
        <f>IFERROR(VLOOKUP(ROW(计算明细0!A115),计算明细0!A:H,3,0),"")</f>
        <v/>
      </c>
      <c r="G120" s="82" t="str">
        <f>IFERROR(VLOOKUP(ROW(计算明细0!A112),计算明细0!A:H,4,0),"")</f>
        <v/>
      </c>
    </row>
  </sheetData>
  <sheetProtection algorithmName="SHA-512" hashValue="djoX5zDqWTwEOHHct3y4X0i/N3tsxDNUpccqGFhFjSq8DDi8C0GVnEgddQME69jedtDOF5kkGUGFAFhr7H7UcQ==" saltValue="Wpmrco598gFhDjFj/JRd7Q==" spinCount="100000" sheet="1" objects="1" scenarios="1"/>
  <mergeCells count="1">
    <mergeCell ref="B1:G1"/>
  </mergeCells>
  <phoneticPr fontId="31" type="noConversion"/>
  <conditionalFormatting sqref="B5:E120">
    <cfRule type="expression" dxfId="1" priority="2">
      <formula>#REF!&lt;&gt;""</formula>
    </cfRule>
  </conditionalFormatting>
  <conditionalFormatting sqref="F5:G120">
    <cfRule type="expression" dxfId="0" priority="1">
      <formula>#REF!&lt;&gt;""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80"/>
  <sheetViews>
    <sheetView workbookViewId="0">
      <selection activeCell="D87" sqref="D87"/>
    </sheetView>
  </sheetViews>
  <sheetFormatPr defaultColWidth="9" defaultRowHeight="12" x14ac:dyDescent="0.2"/>
  <cols>
    <col min="1" max="2" width="9" style="7"/>
    <col min="3" max="3" width="16.5" style="20" customWidth="1"/>
    <col min="4" max="4" width="9.25" style="7" customWidth="1"/>
    <col min="5" max="5" width="17.25" style="20" customWidth="1"/>
    <col min="6" max="6" width="15.375" style="20" customWidth="1"/>
    <col min="7" max="7" width="5.875" style="2" customWidth="1"/>
    <col min="8" max="8" width="11.5" style="5" customWidth="1"/>
    <col min="9" max="10" width="9" style="7"/>
    <col min="11" max="11" width="9" style="7" customWidth="1"/>
    <col min="12" max="12" width="9" style="21" customWidth="1"/>
    <col min="13" max="13" width="9" style="7" customWidth="1"/>
    <col min="14" max="16384" width="9" style="7"/>
  </cols>
  <sheetData>
    <row r="1" spans="1:12" ht="27" customHeight="1" x14ac:dyDescent="0.2">
      <c r="C1" s="67" t="s">
        <v>21</v>
      </c>
      <c r="D1" s="67"/>
      <c r="E1" s="67"/>
      <c r="F1" s="67"/>
      <c r="G1" s="67"/>
      <c r="H1" s="67"/>
    </row>
    <row r="2" spans="1:12" x14ac:dyDescent="0.2">
      <c r="D2" s="5"/>
    </row>
    <row r="3" spans="1:12" x14ac:dyDescent="0.2">
      <c r="C3" s="22" t="s">
        <v>31</v>
      </c>
      <c r="D3" s="23" t="str">
        <f>L3</f>
        <v>1年期</v>
      </c>
      <c r="E3" s="22" t="s">
        <v>27</v>
      </c>
      <c r="F3" s="22" t="s">
        <v>28</v>
      </c>
      <c r="G3" s="24" t="s">
        <v>32</v>
      </c>
      <c r="H3" s="22" t="s">
        <v>33</v>
      </c>
      <c r="L3" s="21" t="str">
        <f>LPR利息计算器!$B$8</f>
        <v>1年期</v>
      </c>
    </row>
    <row r="4" spans="1:12" x14ac:dyDescent="0.2">
      <c r="A4" s="7">
        <f>(B4=计算明细!$A$5)+A3</f>
        <v>0</v>
      </c>
      <c r="B4" s="7">
        <f>IF(H4&lt;&gt;0,1,0)</f>
        <v>0</v>
      </c>
      <c r="C4" s="25">
        <f>LPR!A5</f>
        <v>46013</v>
      </c>
      <c r="D4" s="26">
        <f>IF(L4="5年期以上",LPR!C5,IF(L4="1年期",LPR!B5))</f>
        <v>0</v>
      </c>
      <c r="E4" s="25">
        <f>LPR!H5</f>
        <v>0</v>
      </c>
      <c r="F4" s="25">
        <f>LPR!I5</f>
        <v>0</v>
      </c>
      <c r="G4" s="27">
        <f>LPR!J5</f>
        <v>0</v>
      </c>
      <c r="H4" s="28">
        <f>IF(L4="1年期",LPR!P5,IF(L4="5年期以上",LPR!Q5))</f>
        <v>0</v>
      </c>
      <c r="L4" s="21" t="str">
        <f>LPR利息计算器!$B$8</f>
        <v>1年期</v>
      </c>
    </row>
    <row r="5" spans="1:12" x14ac:dyDescent="0.2">
      <c r="A5" s="7">
        <f>(B5=计算明细!$A$5)+A4</f>
        <v>0</v>
      </c>
      <c r="B5" s="7">
        <f t="shared" ref="B5:B44" si="0">IF(H5&lt;&gt;0,1,0)</f>
        <v>0</v>
      </c>
      <c r="C5" s="25">
        <f>LPR!A6</f>
        <v>45981</v>
      </c>
      <c r="D5" s="26">
        <f>IF(L5="5年期以上",LPR!C6,IF(L5="1年期",LPR!B6))</f>
        <v>0</v>
      </c>
      <c r="E5" s="25">
        <f>LPR!H6</f>
        <v>0</v>
      </c>
      <c r="F5" s="25">
        <f>LPR!I6</f>
        <v>0</v>
      </c>
      <c r="G5" s="27">
        <f>LPR!J6</f>
        <v>0</v>
      </c>
      <c r="H5" s="28">
        <f>IF(L5="1年期",LPR!P6,IF(L5="5年期以上",LPR!Q6))</f>
        <v>0</v>
      </c>
      <c r="L5" s="21" t="str">
        <f>LPR利息计算器!$B$8</f>
        <v>1年期</v>
      </c>
    </row>
    <row r="6" spans="1:12" x14ac:dyDescent="0.2">
      <c r="A6" s="7">
        <f>(B6=计算明细!$A$5)+A5</f>
        <v>0</v>
      </c>
      <c r="B6" s="7">
        <f t="shared" si="0"/>
        <v>0</v>
      </c>
      <c r="C6" s="25">
        <f>LPR!A7</f>
        <v>45950</v>
      </c>
      <c r="D6" s="26">
        <f>IF(L6="5年期以上",LPR!C7,IF(L6="1年期",LPR!B7))</f>
        <v>0</v>
      </c>
      <c r="E6" s="25">
        <f>LPR!H7</f>
        <v>0</v>
      </c>
      <c r="F6" s="25">
        <f>LPR!I7</f>
        <v>0</v>
      </c>
      <c r="G6" s="27">
        <f>LPR!J7</f>
        <v>0</v>
      </c>
      <c r="H6" s="28">
        <f>IF(L6="1年期",LPR!P7,IF(L6="5年期以上",LPR!Q7))</f>
        <v>0</v>
      </c>
      <c r="L6" s="21" t="str">
        <f>LPR利息计算器!$B$8</f>
        <v>1年期</v>
      </c>
    </row>
    <row r="7" spans="1:12" x14ac:dyDescent="0.2">
      <c r="A7" s="7">
        <f>(B7=计算明细!$A$5)+A6</f>
        <v>0</v>
      </c>
      <c r="B7" s="7">
        <f t="shared" si="0"/>
        <v>0</v>
      </c>
      <c r="C7" s="25">
        <f>LPR!A8</f>
        <v>45922</v>
      </c>
      <c r="D7" s="26">
        <f>IF(L7="5年期以上",LPR!C8,IF(L7="1年期",LPR!B8))</f>
        <v>0</v>
      </c>
      <c r="E7" s="25">
        <f>LPR!H8</f>
        <v>0</v>
      </c>
      <c r="F7" s="25">
        <f>LPR!I8</f>
        <v>0</v>
      </c>
      <c r="G7" s="27">
        <f>LPR!J8</f>
        <v>0</v>
      </c>
      <c r="H7" s="28">
        <f>IF(L7="1年期",LPR!P8,IF(L7="5年期以上",LPR!Q8))</f>
        <v>0</v>
      </c>
      <c r="L7" s="21" t="str">
        <f>LPR利息计算器!$B$8</f>
        <v>1年期</v>
      </c>
    </row>
    <row r="8" spans="1:12" x14ac:dyDescent="0.2">
      <c r="A8" s="7">
        <f>(B8=计算明细!$A$5)+A7</f>
        <v>0</v>
      </c>
      <c r="B8" s="7">
        <f t="shared" si="0"/>
        <v>0</v>
      </c>
      <c r="C8" s="25">
        <f>LPR!A9</f>
        <v>45889</v>
      </c>
      <c r="D8" s="26">
        <f>IF(L8="5年期以上",LPR!C9,IF(L8="1年期",LPR!B9))</f>
        <v>0</v>
      </c>
      <c r="E8" s="25">
        <f>LPR!H9</f>
        <v>0</v>
      </c>
      <c r="F8" s="25">
        <f>LPR!I9</f>
        <v>0</v>
      </c>
      <c r="G8" s="27">
        <f>LPR!J9</f>
        <v>0</v>
      </c>
      <c r="H8" s="28">
        <f>IF(L8="1年期",LPR!P9,IF(L8="5年期以上",LPR!Q9))</f>
        <v>0</v>
      </c>
      <c r="L8" s="21" t="str">
        <f>LPR利息计算器!$B$8</f>
        <v>1年期</v>
      </c>
    </row>
    <row r="9" spans="1:12" x14ac:dyDescent="0.2">
      <c r="A9" s="7">
        <f>(B9=计算明细!$A$5)+A8</f>
        <v>0</v>
      </c>
      <c r="B9" s="7">
        <f t="shared" si="0"/>
        <v>0</v>
      </c>
      <c r="C9" s="25">
        <f>LPR!A10</f>
        <v>45859</v>
      </c>
      <c r="D9" s="26">
        <f>IF(L9="5年期以上",LPR!C10,IF(L9="1年期",LPR!B10))</f>
        <v>0</v>
      </c>
      <c r="E9" s="25">
        <f>LPR!H10</f>
        <v>0</v>
      </c>
      <c r="F9" s="25">
        <f>LPR!I10</f>
        <v>0</v>
      </c>
      <c r="G9" s="27">
        <f>LPR!J10</f>
        <v>0</v>
      </c>
      <c r="H9" s="28">
        <f>IF(L9="1年期",LPR!P10,IF(L9="5年期以上",LPR!Q10))</f>
        <v>0</v>
      </c>
      <c r="L9" s="21" t="str">
        <f>LPR利息计算器!$B$8</f>
        <v>1年期</v>
      </c>
    </row>
    <row r="10" spans="1:12" x14ac:dyDescent="0.2">
      <c r="A10" s="7">
        <f>(B10=计算明细!$A$5)+A9</f>
        <v>0</v>
      </c>
      <c r="B10" s="7">
        <f t="shared" si="0"/>
        <v>0</v>
      </c>
      <c r="C10" s="25">
        <f>LPR!A11</f>
        <v>45828</v>
      </c>
      <c r="D10" s="26">
        <f>IF(L10="5年期以上",LPR!C11,IF(L10="1年期",LPR!B11))</f>
        <v>0</v>
      </c>
      <c r="E10" s="25">
        <f>LPR!H11</f>
        <v>0</v>
      </c>
      <c r="F10" s="25">
        <f>LPR!I11</f>
        <v>0</v>
      </c>
      <c r="G10" s="27">
        <f>LPR!J11</f>
        <v>0</v>
      </c>
      <c r="H10" s="28">
        <f>IF(L10="1年期",LPR!P11,IF(L10="5年期以上",LPR!Q11))</f>
        <v>0</v>
      </c>
      <c r="L10" s="21" t="str">
        <f>LPR利息计算器!$B$8</f>
        <v>1年期</v>
      </c>
    </row>
    <row r="11" spans="1:12" x14ac:dyDescent="0.2">
      <c r="A11" s="7">
        <f>(B11=计算明细!$A$5)+A10</f>
        <v>0</v>
      </c>
      <c r="B11" s="7">
        <f t="shared" si="0"/>
        <v>0</v>
      </c>
      <c r="C11" s="25">
        <f>LPR!A12</f>
        <v>45797</v>
      </c>
      <c r="D11" s="26">
        <f>IF(L11="5年期以上",LPR!C12,IF(L11="1年期",LPR!B12))</f>
        <v>0</v>
      </c>
      <c r="E11" s="25">
        <f>LPR!H12</f>
        <v>0</v>
      </c>
      <c r="F11" s="25">
        <f>LPR!I12</f>
        <v>0</v>
      </c>
      <c r="G11" s="27">
        <f>LPR!J12</f>
        <v>0</v>
      </c>
      <c r="H11" s="28">
        <f>IF(L11="1年期",LPR!P12,IF(L11="5年期以上",LPR!Q12))</f>
        <v>0</v>
      </c>
      <c r="L11" s="21" t="str">
        <f>LPR利息计算器!$B$8</f>
        <v>1年期</v>
      </c>
    </row>
    <row r="12" spans="1:12" x14ac:dyDescent="0.2">
      <c r="A12" s="7">
        <f>(B12=计算明细!$A$5)+A11</f>
        <v>0</v>
      </c>
      <c r="B12" s="7">
        <f t="shared" si="0"/>
        <v>0</v>
      </c>
      <c r="C12" s="25">
        <f>LPR!A13</f>
        <v>45769</v>
      </c>
      <c r="D12" s="26">
        <f>IF(L12="5年期以上",LPR!C13,IF(L12="1年期",LPR!B13))</f>
        <v>0</v>
      </c>
      <c r="E12" s="25">
        <f>LPR!H13</f>
        <v>0</v>
      </c>
      <c r="F12" s="25">
        <f>LPR!I13</f>
        <v>0</v>
      </c>
      <c r="G12" s="27">
        <f>LPR!J13</f>
        <v>0</v>
      </c>
      <c r="H12" s="28">
        <f>IF(L12="1年期",LPR!P13,IF(L12="5年期以上",LPR!Q13))</f>
        <v>0</v>
      </c>
      <c r="L12" s="21" t="str">
        <f>LPR利息计算器!$B$8</f>
        <v>1年期</v>
      </c>
    </row>
    <row r="13" spans="1:12" x14ac:dyDescent="0.2">
      <c r="A13" s="7">
        <f>(B13=计算明细!$A$5)+A12</f>
        <v>0</v>
      </c>
      <c r="B13" s="7">
        <f t="shared" si="0"/>
        <v>0</v>
      </c>
      <c r="C13" s="25">
        <f>LPR!A14</f>
        <v>45736</v>
      </c>
      <c r="D13" s="26">
        <f>IF(L13="5年期以上",LPR!C14,IF(L13="1年期",LPR!B14))</f>
        <v>0</v>
      </c>
      <c r="E13" s="25">
        <f>LPR!H14</f>
        <v>0</v>
      </c>
      <c r="F13" s="25">
        <f>LPR!I14</f>
        <v>0</v>
      </c>
      <c r="G13" s="27">
        <f>LPR!J14</f>
        <v>0</v>
      </c>
      <c r="H13" s="28">
        <f>IF(L13="1年期",LPR!P14,IF(L13="5年期以上",LPR!Q14))</f>
        <v>0</v>
      </c>
      <c r="L13" s="21" t="str">
        <f>LPR利息计算器!$B$8</f>
        <v>1年期</v>
      </c>
    </row>
    <row r="14" spans="1:12" x14ac:dyDescent="0.2">
      <c r="A14" s="7">
        <f>(B14=计算明细!$A$5)+A13</f>
        <v>0</v>
      </c>
      <c r="B14" s="7">
        <f t="shared" si="0"/>
        <v>0</v>
      </c>
      <c r="C14" s="25">
        <f>LPR!A15</f>
        <v>45708</v>
      </c>
      <c r="D14" s="26">
        <f>IF(L14="5年期以上",LPR!C15,IF(L14="1年期",LPR!B15))</f>
        <v>0</v>
      </c>
      <c r="E14" s="25">
        <f>LPR!H15</f>
        <v>0</v>
      </c>
      <c r="F14" s="25">
        <f>LPR!I15</f>
        <v>0</v>
      </c>
      <c r="G14" s="27">
        <f>LPR!J15</f>
        <v>0</v>
      </c>
      <c r="H14" s="28">
        <f>IF(L14="1年期",LPR!P15,IF(L14="5年期以上",LPR!Q15))</f>
        <v>0</v>
      </c>
      <c r="L14" s="21" t="str">
        <f>LPR利息计算器!$B$8</f>
        <v>1年期</v>
      </c>
    </row>
    <row r="15" spans="1:12" x14ac:dyDescent="0.2">
      <c r="A15" s="7">
        <f>(B15=计算明细!$A$5)+A14</f>
        <v>0</v>
      </c>
      <c r="B15" s="7">
        <f t="shared" si="0"/>
        <v>0</v>
      </c>
      <c r="C15" s="25">
        <f>LPR!A16</f>
        <v>45677</v>
      </c>
      <c r="D15" s="26">
        <f>IF(L15="5年期以上",LPR!C16,IF(L15="1年期",LPR!B16))</f>
        <v>0</v>
      </c>
      <c r="E15" s="25">
        <f>LPR!H16</f>
        <v>0</v>
      </c>
      <c r="F15" s="25">
        <f>LPR!I16</f>
        <v>0</v>
      </c>
      <c r="G15" s="27">
        <f>LPR!J16</f>
        <v>0</v>
      </c>
      <c r="H15" s="28">
        <f>IF(L15="1年期",LPR!P16,IF(L15="5年期以上",LPR!Q16))</f>
        <v>0</v>
      </c>
      <c r="L15" s="21" t="str">
        <f>LPR利息计算器!$B$8</f>
        <v>1年期</v>
      </c>
    </row>
    <row r="16" spans="1:12" x14ac:dyDescent="0.2">
      <c r="A16" s="7">
        <f>(B16=计算明细!$A$5)+A15</f>
        <v>1</v>
      </c>
      <c r="B16" s="7">
        <f t="shared" si="0"/>
        <v>1</v>
      </c>
      <c r="C16" s="25">
        <f>LPR!A17</f>
        <v>45646</v>
      </c>
      <c r="D16" s="26">
        <f>IF(L16="5年期以上",LPR!C17,IF(L16="1年期",LPR!B17))</f>
        <v>3.1</v>
      </c>
      <c r="E16" s="25">
        <f>LPR!H17</f>
        <v>45646</v>
      </c>
      <c r="F16" s="25">
        <f>LPR!I17</f>
        <v>45664</v>
      </c>
      <c r="G16" s="27">
        <f>LPR!J17</f>
        <v>18</v>
      </c>
      <c r="H16" s="28">
        <f>IF(L16="1年期",LPR!P17,IF(L16="5年期以上",LPR!Q17))</f>
        <v>1528.7671232876712</v>
      </c>
      <c r="L16" s="21" t="str">
        <f>LPR利息计算器!$B$8</f>
        <v>1年期</v>
      </c>
    </row>
    <row r="17" spans="1:12" x14ac:dyDescent="0.2">
      <c r="A17" s="7">
        <f>(B17=计算明细!$A$5)+A16</f>
        <v>2</v>
      </c>
      <c r="B17" s="7">
        <f t="shared" si="0"/>
        <v>1</v>
      </c>
      <c r="C17" s="25">
        <f>LPR!A18</f>
        <v>45616</v>
      </c>
      <c r="D17" s="26">
        <f>IF(L17="5年期以上",LPR!C18,IF(L17="1年期",LPR!B18))</f>
        <v>3.1</v>
      </c>
      <c r="E17" s="25">
        <f>LPR!H18</f>
        <v>45616</v>
      </c>
      <c r="F17" s="25">
        <f>LPR!I18</f>
        <v>45646</v>
      </c>
      <c r="G17" s="27">
        <f>LPR!J18</f>
        <v>30</v>
      </c>
      <c r="H17" s="28">
        <f>IF(L17="1年期",LPR!P18,IF(L17="5年期以上",LPR!Q18))</f>
        <v>2547.9452054794519</v>
      </c>
      <c r="L17" s="21" t="str">
        <f>LPR利息计算器!$B$8</f>
        <v>1年期</v>
      </c>
    </row>
    <row r="18" spans="1:12" x14ac:dyDescent="0.2">
      <c r="A18" s="7">
        <f>(B18=计算明细!$A$5)+A17</f>
        <v>3</v>
      </c>
      <c r="B18" s="7">
        <f t="shared" si="0"/>
        <v>1</v>
      </c>
      <c r="C18" s="25">
        <f>LPR!A19</f>
        <v>45586</v>
      </c>
      <c r="D18" s="26">
        <f>IF(L18="5年期以上",LPR!C19,IF(L18="1年期",LPR!B19))</f>
        <v>3.1</v>
      </c>
      <c r="E18" s="25">
        <f>LPR!H19</f>
        <v>45586</v>
      </c>
      <c r="F18" s="25">
        <f>LPR!I19</f>
        <v>45616</v>
      </c>
      <c r="G18" s="27">
        <f>LPR!J19</f>
        <v>30</v>
      </c>
      <c r="H18" s="28">
        <f>IF(L18="1年期",LPR!P19,IF(L18="5年期以上",LPR!Q19))</f>
        <v>2547.9452054794519</v>
      </c>
      <c r="L18" s="21" t="str">
        <f>LPR利息计算器!$B$8</f>
        <v>1年期</v>
      </c>
    </row>
    <row r="19" spans="1:12" x14ac:dyDescent="0.2">
      <c r="A19" s="7">
        <f>(B19=计算明细!$A$5)+A18</f>
        <v>4</v>
      </c>
      <c r="B19" s="7">
        <f t="shared" si="0"/>
        <v>1</v>
      </c>
      <c r="C19" s="25">
        <f>LPR!A20</f>
        <v>45555</v>
      </c>
      <c r="D19" s="26">
        <f>IF(L19="5年期以上",LPR!C20,IF(L19="1年期",LPR!B20))</f>
        <v>3.35</v>
      </c>
      <c r="E19" s="25">
        <f>LPR!H20</f>
        <v>45555</v>
      </c>
      <c r="F19" s="25">
        <f>LPR!I20</f>
        <v>45586</v>
      </c>
      <c r="G19" s="27">
        <f>LPR!J20</f>
        <v>31</v>
      </c>
      <c r="H19" s="28">
        <f>IF(L19="1年期",LPR!P20,IF(L19="5年期以上",LPR!Q20))</f>
        <v>2845.205479452055</v>
      </c>
      <c r="L19" s="21" t="str">
        <f>LPR利息计算器!$B$8</f>
        <v>1年期</v>
      </c>
    </row>
    <row r="20" spans="1:12" x14ac:dyDescent="0.2">
      <c r="A20" s="7">
        <f>(B20=计算明细!$A$5)+A19</f>
        <v>5</v>
      </c>
      <c r="B20" s="7">
        <f t="shared" si="0"/>
        <v>1</v>
      </c>
      <c r="C20" s="25">
        <f>LPR!A21</f>
        <v>45524</v>
      </c>
      <c r="D20" s="26">
        <f>IF(L20="5年期以上",LPR!C21,IF(L20="1年期",LPR!B21))</f>
        <v>3.35</v>
      </c>
      <c r="E20" s="25">
        <f>LPR!H21</f>
        <v>45524</v>
      </c>
      <c r="F20" s="25">
        <f>LPR!I21</f>
        <v>45555</v>
      </c>
      <c r="G20" s="27">
        <f>LPR!J21</f>
        <v>31</v>
      </c>
      <c r="H20" s="28">
        <f>IF(L20="1年期",LPR!P21,IF(L20="5年期以上",LPR!Q21))</f>
        <v>2845.205479452055</v>
      </c>
      <c r="L20" s="21" t="str">
        <f>LPR利息计算器!$B$8</f>
        <v>1年期</v>
      </c>
    </row>
    <row r="21" spans="1:12" x14ac:dyDescent="0.2">
      <c r="A21" s="7">
        <f>(B21=计算明细!$A$5)+A20</f>
        <v>6</v>
      </c>
      <c r="B21" s="7">
        <f t="shared" si="0"/>
        <v>1</v>
      </c>
      <c r="C21" s="25">
        <f>LPR!A22</f>
        <v>45495</v>
      </c>
      <c r="D21" s="26">
        <f>IF(L21="5年期以上",LPR!C22,IF(L21="1年期",LPR!B22))</f>
        <v>3.35</v>
      </c>
      <c r="E21" s="25">
        <f>LPR!H22</f>
        <v>45495</v>
      </c>
      <c r="F21" s="25">
        <f>LPR!I22</f>
        <v>45524</v>
      </c>
      <c r="G21" s="27">
        <f>LPR!J22</f>
        <v>29</v>
      </c>
      <c r="H21" s="28">
        <f>IF(L21="1年期",LPR!P22,IF(L21="5年期以上",LPR!Q22))</f>
        <v>2661.6438356164385</v>
      </c>
      <c r="L21" s="21" t="str">
        <f>LPR利息计算器!$B$8</f>
        <v>1年期</v>
      </c>
    </row>
    <row r="22" spans="1:12" x14ac:dyDescent="0.2">
      <c r="A22" s="7">
        <f>(B22=计算明细!$A$5)+A21</f>
        <v>7</v>
      </c>
      <c r="B22" s="7">
        <f t="shared" si="0"/>
        <v>1</v>
      </c>
      <c r="C22" s="25">
        <f>LPR!A23</f>
        <v>45463</v>
      </c>
      <c r="D22" s="26">
        <f>IF(L22="5年期以上",LPR!C23,IF(L22="1年期",LPR!B23))</f>
        <v>3.45</v>
      </c>
      <c r="E22" s="25">
        <f>LPR!H23</f>
        <v>45463</v>
      </c>
      <c r="F22" s="25">
        <f>LPR!I23</f>
        <v>45495</v>
      </c>
      <c r="G22" s="27">
        <f>LPR!J23</f>
        <v>32</v>
      </c>
      <c r="H22" s="28">
        <f>IF(L22="1年期",LPR!P23,IF(L22="5年期以上",LPR!Q23))</f>
        <v>3024.6575342465753</v>
      </c>
      <c r="L22" s="21" t="str">
        <f>LPR利息计算器!$B$8</f>
        <v>1年期</v>
      </c>
    </row>
    <row r="23" spans="1:12" x14ac:dyDescent="0.2">
      <c r="A23" s="7">
        <f>(B23=计算明细!$A$5)+A22</f>
        <v>8</v>
      </c>
      <c r="B23" s="7">
        <f t="shared" si="0"/>
        <v>1</v>
      </c>
      <c r="C23" s="25">
        <f>LPR!A24</f>
        <v>45432</v>
      </c>
      <c r="D23" s="26">
        <f>IF(L23="5年期以上",LPR!C24,IF(L23="1年期",LPR!B24))</f>
        <v>3.45</v>
      </c>
      <c r="E23" s="25">
        <f>LPR!H24</f>
        <v>45432</v>
      </c>
      <c r="F23" s="25">
        <f>LPR!I24</f>
        <v>45463</v>
      </c>
      <c r="G23" s="27">
        <f>LPR!J24</f>
        <v>31</v>
      </c>
      <c r="H23" s="28">
        <f>IF(L23="1年期",LPR!P24,IF(L23="5年期以上",LPR!Q24))</f>
        <v>2930.1369863013697</v>
      </c>
      <c r="L23" s="21" t="str">
        <f>LPR利息计算器!$B$8</f>
        <v>1年期</v>
      </c>
    </row>
    <row r="24" spans="1:12" x14ac:dyDescent="0.2">
      <c r="A24" s="7">
        <f>(B24=计算明细!$A$5)+A23</f>
        <v>9</v>
      </c>
      <c r="B24" s="7">
        <f t="shared" si="0"/>
        <v>1</v>
      </c>
      <c r="C24" s="25">
        <f>LPR!A25</f>
        <v>45404</v>
      </c>
      <c r="D24" s="26">
        <f>IF(L24="5年期以上",LPR!C25,IF(L24="1年期",LPR!B25))</f>
        <v>3.45</v>
      </c>
      <c r="E24" s="25">
        <f>LPR!H25</f>
        <v>45404</v>
      </c>
      <c r="F24" s="25">
        <f>LPR!I25</f>
        <v>45432</v>
      </c>
      <c r="G24" s="27">
        <f>LPR!J25</f>
        <v>28</v>
      </c>
      <c r="H24" s="28">
        <f>IF(L24="1年期",LPR!P25,IF(L24="5年期以上",LPR!Q25))</f>
        <v>2646.5753424657532</v>
      </c>
      <c r="L24" s="21" t="str">
        <f>LPR利息计算器!$B$8</f>
        <v>1年期</v>
      </c>
    </row>
    <row r="25" spans="1:12" x14ac:dyDescent="0.2">
      <c r="A25" s="7">
        <f>(B25=计算明细!$A$5)+A24</f>
        <v>10</v>
      </c>
      <c r="B25" s="7">
        <f t="shared" si="0"/>
        <v>1</v>
      </c>
      <c r="C25" s="25">
        <f>LPR!A26</f>
        <v>45371</v>
      </c>
      <c r="D25" s="26">
        <f>IF(L25="5年期以上",LPR!C26,IF(L25="1年期",LPR!B26))</f>
        <v>3.45</v>
      </c>
      <c r="E25" s="25">
        <f>LPR!H26</f>
        <v>45371</v>
      </c>
      <c r="F25" s="25">
        <f>LPR!I26</f>
        <v>45404</v>
      </c>
      <c r="G25" s="27">
        <f>LPR!J26</f>
        <v>33</v>
      </c>
      <c r="H25" s="28">
        <f>IF(L25="1年期",LPR!P26,IF(L25="5年期以上",LPR!Q26))</f>
        <v>3119.178082191781</v>
      </c>
      <c r="L25" s="21" t="str">
        <f>LPR利息计算器!$B$8</f>
        <v>1年期</v>
      </c>
    </row>
    <row r="26" spans="1:12" x14ac:dyDescent="0.2">
      <c r="A26" s="7">
        <f>(B26=计算明细!$A$5)+A25</f>
        <v>11</v>
      </c>
      <c r="B26" s="7">
        <f t="shared" si="0"/>
        <v>1</v>
      </c>
      <c r="C26" s="25">
        <f>LPR!A27</f>
        <v>45342</v>
      </c>
      <c r="D26" s="26">
        <f>IF(L26="5年期以上",LPR!C27,IF(L26="1年期",LPR!B27))</f>
        <v>3.45</v>
      </c>
      <c r="E26" s="25">
        <f>LPR!H27</f>
        <v>45342</v>
      </c>
      <c r="F26" s="25">
        <f>LPR!I27</f>
        <v>45371</v>
      </c>
      <c r="G26" s="27">
        <f>LPR!J27</f>
        <v>29</v>
      </c>
      <c r="H26" s="28">
        <f>IF(L26="1年期",LPR!P27,IF(L26="5年期以上",LPR!Q27))</f>
        <v>2741.0958904109589</v>
      </c>
      <c r="L26" s="21" t="str">
        <f>LPR利息计算器!$B$8</f>
        <v>1年期</v>
      </c>
    </row>
    <row r="27" spans="1:12" x14ac:dyDescent="0.2">
      <c r="A27" s="7">
        <f>(B27=计算明细!$A$5)+A26</f>
        <v>12</v>
      </c>
      <c r="B27" s="7">
        <f t="shared" si="0"/>
        <v>1</v>
      </c>
      <c r="C27" s="25">
        <f>LPR!A28</f>
        <v>45313</v>
      </c>
      <c r="D27" s="26">
        <f>IF(L27="5年期以上",LPR!C28,IF(L27="1年期",LPR!B28))</f>
        <v>3.45</v>
      </c>
      <c r="E27" s="25">
        <f>LPR!H28</f>
        <v>45313</v>
      </c>
      <c r="F27" s="25">
        <f>LPR!I28</f>
        <v>45342</v>
      </c>
      <c r="G27" s="27">
        <f>LPR!J28</f>
        <v>29</v>
      </c>
      <c r="H27" s="28">
        <f>IF(L27="1年期",LPR!P28,IF(L27="5年期以上",LPR!Q28))</f>
        <v>2741.0958904109589</v>
      </c>
      <c r="L27" s="21" t="str">
        <f>LPR利息计算器!$B$8</f>
        <v>1年期</v>
      </c>
    </row>
    <row r="28" spans="1:12" x14ac:dyDescent="0.2">
      <c r="A28" s="7">
        <f>(B28=计算明细!$A$5)+A27</f>
        <v>13</v>
      </c>
      <c r="B28" s="7">
        <f t="shared" si="0"/>
        <v>1</v>
      </c>
      <c r="C28" s="25">
        <f>LPR!A29</f>
        <v>45280</v>
      </c>
      <c r="D28" s="26">
        <f>IF(L28="5年期以上",LPR!C29,IF(L28="1年期",LPR!B29))</f>
        <v>3.45</v>
      </c>
      <c r="E28" s="25">
        <f>LPR!H29</f>
        <v>45280</v>
      </c>
      <c r="F28" s="25">
        <f>LPR!I29</f>
        <v>45313</v>
      </c>
      <c r="G28" s="27">
        <f>LPR!J29</f>
        <v>33</v>
      </c>
      <c r="H28" s="28">
        <f>IF(L28="1年期",LPR!P29,IF(L28="5年期以上",LPR!Q29))</f>
        <v>3119.178082191781</v>
      </c>
      <c r="L28" s="21" t="str">
        <f>LPR利息计算器!$B$8</f>
        <v>1年期</v>
      </c>
    </row>
    <row r="29" spans="1:12" x14ac:dyDescent="0.2">
      <c r="A29" s="7">
        <f>(B29=计算明细!$A$5)+A28</f>
        <v>14</v>
      </c>
      <c r="B29" s="7">
        <f t="shared" si="0"/>
        <v>1</v>
      </c>
      <c r="C29" s="25">
        <f>LPR!A30</f>
        <v>45250</v>
      </c>
      <c r="D29" s="26">
        <f>IF(L29="5年期以上",LPR!C30,IF(L29="1年期",LPR!B30))</f>
        <v>3.45</v>
      </c>
      <c r="E29" s="25">
        <f>LPR!H30</f>
        <v>45250</v>
      </c>
      <c r="F29" s="25">
        <f>LPR!I30</f>
        <v>45280</v>
      </c>
      <c r="G29" s="27">
        <f>LPR!J30</f>
        <v>30</v>
      </c>
      <c r="H29" s="28">
        <f>IF(L29="1年期",LPR!P30,IF(L29="5年期以上",LPR!Q30))</f>
        <v>2835.6164383561645</v>
      </c>
      <c r="L29" s="21" t="str">
        <f>LPR利息计算器!$B$8</f>
        <v>1年期</v>
      </c>
    </row>
    <row r="30" spans="1:12" x14ac:dyDescent="0.2">
      <c r="A30" s="7">
        <f>(B30=计算明细!$A$5)+A29</f>
        <v>15</v>
      </c>
      <c r="B30" s="7">
        <f t="shared" si="0"/>
        <v>1</v>
      </c>
      <c r="C30" s="25">
        <f>LPR!A31</f>
        <v>45219</v>
      </c>
      <c r="D30" s="26">
        <f>IF(L30="5年期以上",LPR!C31,IF(L30="1年期",LPR!B31))</f>
        <v>3.45</v>
      </c>
      <c r="E30" s="25">
        <f>LPR!H31</f>
        <v>45219</v>
      </c>
      <c r="F30" s="25">
        <f>LPR!I31</f>
        <v>45250</v>
      </c>
      <c r="G30" s="27">
        <f>LPR!J31</f>
        <v>31</v>
      </c>
      <c r="H30" s="28">
        <f>IF(L30="1年期",LPR!P31,IF(L30="5年期以上",LPR!Q31))</f>
        <v>2930.1369863013697</v>
      </c>
      <c r="L30" s="21" t="str">
        <f>LPR利息计算器!$B$8</f>
        <v>1年期</v>
      </c>
    </row>
    <row r="31" spans="1:12" x14ac:dyDescent="0.2">
      <c r="A31" s="7">
        <f>(B31=计算明细!$A$5)+A30</f>
        <v>16</v>
      </c>
      <c r="B31" s="7">
        <f t="shared" si="0"/>
        <v>1</v>
      </c>
      <c r="C31" s="25">
        <f>LPR!A32</f>
        <v>45189</v>
      </c>
      <c r="D31" s="26">
        <f>IF(L31="5年期以上",LPR!C32,IF(L31="1年期",LPR!B32))</f>
        <v>3.45</v>
      </c>
      <c r="E31" s="25">
        <f>LPR!H32</f>
        <v>45189</v>
      </c>
      <c r="F31" s="25">
        <f>LPR!I32</f>
        <v>45219</v>
      </c>
      <c r="G31" s="27">
        <f>LPR!J32</f>
        <v>30</v>
      </c>
      <c r="H31" s="28">
        <f>IF(L31="1年期",LPR!P32,IF(L31="5年期以上",LPR!Q32))</f>
        <v>2835.6164383561645</v>
      </c>
      <c r="L31" s="21" t="str">
        <f>LPR利息计算器!$B$8</f>
        <v>1年期</v>
      </c>
    </row>
    <row r="32" spans="1:12" x14ac:dyDescent="0.2">
      <c r="A32" s="7">
        <f>(B32=计算明细!$A$5)+A31</f>
        <v>17</v>
      </c>
      <c r="B32" s="7">
        <f t="shared" si="0"/>
        <v>1</v>
      </c>
      <c r="C32" s="25">
        <f>LPR!A33</f>
        <v>45159</v>
      </c>
      <c r="D32" s="26">
        <f>IF(L32="5年期以上",LPR!C33,IF(L32="1年期",LPR!B33))</f>
        <v>3.45</v>
      </c>
      <c r="E32" s="25">
        <f>LPR!H33</f>
        <v>45159</v>
      </c>
      <c r="F32" s="25">
        <f>LPR!I33</f>
        <v>45189</v>
      </c>
      <c r="G32" s="27">
        <f>LPR!J33</f>
        <v>30</v>
      </c>
      <c r="H32" s="28">
        <f>IF(L32="1年期",LPR!P33,IF(L32="5年期以上",LPR!Q33))</f>
        <v>2835.6164383561645</v>
      </c>
      <c r="L32" s="21" t="str">
        <f>LPR利息计算器!$B$8</f>
        <v>1年期</v>
      </c>
    </row>
    <row r="33" spans="1:12" x14ac:dyDescent="0.2">
      <c r="A33" s="7">
        <f>(B33=计算明细!$A$5)+A32</f>
        <v>18</v>
      </c>
      <c r="B33" s="7">
        <f t="shared" si="0"/>
        <v>1</v>
      </c>
      <c r="C33" s="25">
        <f>LPR!A34</f>
        <v>45127</v>
      </c>
      <c r="D33" s="26">
        <f>IF(L33="5年期以上",LPR!C34,IF(L33="1年期",LPR!B34))</f>
        <v>3.55</v>
      </c>
      <c r="E33" s="25">
        <f>LPR!H34</f>
        <v>45127</v>
      </c>
      <c r="F33" s="25">
        <f>LPR!I34</f>
        <v>45159</v>
      </c>
      <c r="G33" s="27">
        <f>LPR!J34</f>
        <v>32</v>
      </c>
      <c r="H33" s="28">
        <f>IF(L33="1年期",LPR!P34,IF(L33="5年期以上",LPR!Q34))</f>
        <v>3112.3287671232874</v>
      </c>
      <c r="L33" s="21" t="str">
        <f>LPR利息计算器!$B$8</f>
        <v>1年期</v>
      </c>
    </row>
    <row r="34" spans="1:12" x14ac:dyDescent="0.2">
      <c r="A34" s="7">
        <f>(B34=计算明细!$A$5)+A33</f>
        <v>19</v>
      </c>
      <c r="B34" s="7">
        <f t="shared" si="0"/>
        <v>1</v>
      </c>
      <c r="C34" s="25">
        <f>LPR!A35</f>
        <v>45097</v>
      </c>
      <c r="D34" s="26">
        <f>IF(L34="5年期以上",LPR!C35,IF(L34="1年期",LPR!B35))</f>
        <v>3.55</v>
      </c>
      <c r="E34" s="25">
        <f>LPR!H35</f>
        <v>45097</v>
      </c>
      <c r="F34" s="25">
        <f>LPR!I35</f>
        <v>45127</v>
      </c>
      <c r="G34" s="27">
        <f>LPR!J35</f>
        <v>30</v>
      </c>
      <c r="H34" s="28">
        <f>IF(L34="1年期",LPR!P35,IF(L34="5年期以上",LPR!Q35))</f>
        <v>2917.8082191780818</v>
      </c>
      <c r="L34" s="21" t="str">
        <f>LPR利息计算器!$B$8</f>
        <v>1年期</v>
      </c>
    </row>
    <row r="35" spans="1:12" x14ac:dyDescent="0.2">
      <c r="A35" s="7">
        <f>(B35=计算明细!$A$5)+A34</f>
        <v>20</v>
      </c>
      <c r="B35" s="7">
        <f t="shared" si="0"/>
        <v>1</v>
      </c>
      <c r="C35" s="25">
        <f>LPR!A36</f>
        <v>45068</v>
      </c>
      <c r="D35" s="26">
        <f>IF(L35="5年期以上",LPR!C36,IF(L35="1年期",LPR!B36))</f>
        <v>3.65</v>
      </c>
      <c r="E35" s="25">
        <f>LPR!H36</f>
        <v>45068</v>
      </c>
      <c r="F35" s="25">
        <f>LPR!I36</f>
        <v>45097</v>
      </c>
      <c r="G35" s="27">
        <f>LPR!J36</f>
        <v>29</v>
      </c>
      <c r="H35" s="28">
        <f>IF(L35="1年期",LPR!P36,IF(L35="5年期以上",LPR!Q36))</f>
        <v>2899.9999999999995</v>
      </c>
      <c r="L35" s="21" t="str">
        <f>LPR利息计算器!$B$8</f>
        <v>1年期</v>
      </c>
    </row>
    <row r="36" spans="1:12" x14ac:dyDescent="0.2">
      <c r="A36" s="7">
        <f>(B36=计算明细!$A$5)+A35</f>
        <v>21</v>
      </c>
      <c r="B36" s="7">
        <f t="shared" si="0"/>
        <v>1</v>
      </c>
      <c r="C36" s="25">
        <f>LPR!A37</f>
        <v>45036</v>
      </c>
      <c r="D36" s="26">
        <f>IF(L36="5年期以上",LPR!C37,IF(L36="1年期",LPR!B37))</f>
        <v>3.65</v>
      </c>
      <c r="E36" s="25">
        <f>LPR!H37</f>
        <v>45036</v>
      </c>
      <c r="F36" s="25">
        <f>LPR!I37</f>
        <v>45068</v>
      </c>
      <c r="G36" s="27">
        <f>LPR!J37</f>
        <v>32</v>
      </c>
      <c r="H36" s="28">
        <f>IF(L36="1年期",LPR!P37,IF(L36="5年期以上",LPR!Q37))</f>
        <v>3199.9999999999995</v>
      </c>
      <c r="L36" s="21" t="str">
        <f>LPR利息计算器!$B$8</f>
        <v>1年期</v>
      </c>
    </row>
    <row r="37" spans="1:12" x14ac:dyDescent="0.2">
      <c r="A37" s="7">
        <f>(B37=计算明细!$A$5)+A36</f>
        <v>22</v>
      </c>
      <c r="B37" s="7">
        <f t="shared" si="0"/>
        <v>1</v>
      </c>
      <c r="C37" s="25">
        <f>LPR!A38</f>
        <v>45005</v>
      </c>
      <c r="D37" s="26">
        <f>IF(L37="5年期以上",LPR!C38,IF(L37="1年期",LPR!B38))</f>
        <v>3.65</v>
      </c>
      <c r="E37" s="25">
        <f>LPR!H38</f>
        <v>45005</v>
      </c>
      <c r="F37" s="25">
        <f>LPR!I38</f>
        <v>45036</v>
      </c>
      <c r="G37" s="27">
        <f>LPR!J38</f>
        <v>31</v>
      </c>
      <c r="H37" s="28">
        <f>IF(L37="1年期",LPR!P38,IF(L37="5年期以上",LPR!Q38))</f>
        <v>3099.9999999999995</v>
      </c>
      <c r="L37" s="21" t="str">
        <f>LPR利息计算器!$B$8</f>
        <v>1年期</v>
      </c>
    </row>
    <row r="38" spans="1:12" x14ac:dyDescent="0.2">
      <c r="A38" s="7">
        <f>(B38=计算明细!$A$5)+A37</f>
        <v>23</v>
      </c>
      <c r="B38" s="7">
        <f t="shared" si="0"/>
        <v>1</v>
      </c>
      <c r="C38" s="25">
        <f>LPR!A39</f>
        <v>44977</v>
      </c>
      <c r="D38" s="26">
        <f>IF(L38="5年期以上",LPR!C39,IF(L38="1年期",LPR!B39))</f>
        <v>3.65</v>
      </c>
      <c r="E38" s="25">
        <f>LPR!H39</f>
        <v>44977</v>
      </c>
      <c r="F38" s="25">
        <f>LPR!I39</f>
        <v>45005</v>
      </c>
      <c r="G38" s="27">
        <f>LPR!J39</f>
        <v>28</v>
      </c>
      <c r="H38" s="28">
        <f>IF(L38="1年期",LPR!P39,IF(L38="5年期以上",LPR!Q39))</f>
        <v>2799.9999999999995</v>
      </c>
      <c r="L38" s="21" t="str">
        <f>LPR利息计算器!$B$8</f>
        <v>1年期</v>
      </c>
    </row>
    <row r="39" spans="1:12" x14ac:dyDescent="0.2">
      <c r="A39" s="7">
        <f>(B39=计算明细!$A$5)+A38</f>
        <v>24</v>
      </c>
      <c r="B39" s="7">
        <f t="shared" si="0"/>
        <v>1</v>
      </c>
      <c r="C39" s="25">
        <f>LPR!A40</f>
        <v>44946</v>
      </c>
      <c r="D39" s="26">
        <f>IF(L39="5年期以上",LPR!C40,IF(L39="1年期",LPR!B40))</f>
        <v>3.65</v>
      </c>
      <c r="E39" s="25">
        <f>LPR!H40</f>
        <v>44946</v>
      </c>
      <c r="F39" s="25">
        <f>LPR!I40</f>
        <v>44977</v>
      </c>
      <c r="G39" s="27">
        <f>LPR!J40</f>
        <v>31</v>
      </c>
      <c r="H39" s="28">
        <f>IF(L39="1年期",LPR!P40,IF(L39="5年期以上",LPR!Q40))</f>
        <v>3099.9999999999995</v>
      </c>
      <c r="L39" s="21" t="str">
        <f>LPR利息计算器!$B$8</f>
        <v>1年期</v>
      </c>
    </row>
    <row r="40" spans="1:12" x14ac:dyDescent="0.2">
      <c r="A40" s="7">
        <f>(B40=计算明细!$A$5)+A39</f>
        <v>25</v>
      </c>
      <c r="B40" s="7">
        <f t="shared" si="0"/>
        <v>1</v>
      </c>
      <c r="C40" s="25">
        <f>LPR!A41</f>
        <v>44915</v>
      </c>
      <c r="D40" s="26">
        <f>IF(L40="5年期以上",LPR!C41,IF(L40="1年期",LPR!B41))</f>
        <v>3.65</v>
      </c>
      <c r="E40" s="25">
        <f>LPR!H41</f>
        <v>44915</v>
      </c>
      <c r="F40" s="25">
        <f>LPR!I41</f>
        <v>44946</v>
      </c>
      <c r="G40" s="27">
        <f>LPR!J41</f>
        <v>31</v>
      </c>
      <c r="H40" s="28">
        <f>IF(L40="1年期",LPR!P41,IF(L40="5年期以上",LPR!Q41))</f>
        <v>3099.9999999999995</v>
      </c>
      <c r="L40" s="21" t="str">
        <f>LPR利息计算器!$B$8</f>
        <v>1年期</v>
      </c>
    </row>
    <row r="41" spans="1:12" x14ac:dyDescent="0.2">
      <c r="A41" s="7">
        <f>(B41=计算明细!$A$5)+A40</f>
        <v>26</v>
      </c>
      <c r="B41" s="7">
        <f t="shared" si="0"/>
        <v>1</v>
      </c>
      <c r="C41" s="25">
        <f>LPR!A42</f>
        <v>44886</v>
      </c>
      <c r="D41" s="26">
        <f>IF(L41="5年期以上",LPR!C42,IF(L41="1年期",LPR!B42))</f>
        <v>3.65</v>
      </c>
      <c r="E41" s="25">
        <f>LPR!H42</f>
        <v>44886</v>
      </c>
      <c r="F41" s="25">
        <f>LPR!I42</f>
        <v>44915</v>
      </c>
      <c r="G41" s="27">
        <f>LPR!J42</f>
        <v>29</v>
      </c>
      <c r="H41" s="28">
        <f>IF(L41="1年期",LPR!P42,IF(L41="5年期以上",LPR!Q42))</f>
        <v>2899.9999999999995</v>
      </c>
      <c r="L41" s="21" t="str">
        <f>LPR利息计算器!$B$8</f>
        <v>1年期</v>
      </c>
    </row>
    <row r="42" spans="1:12" x14ac:dyDescent="0.2">
      <c r="A42" s="7">
        <f>(B42=计算明细!$A$5)+A41</f>
        <v>27</v>
      </c>
      <c r="B42" s="7">
        <f t="shared" si="0"/>
        <v>1</v>
      </c>
      <c r="C42" s="25">
        <f>LPR!A43</f>
        <v>44854</v>
      </c>
      <c r="D42" s="26">
        <f>IF(L42="5年期以上",LPR!C43,IF(L42="1年期",LPR!B43))</f>
        <v>3.65</v>
      </c>
      <c r="E42" s="25">
        <f>LPR!H43</f>
        <v>44854</v>
      </c>
      <c r="F42" s="25">
        <f>LPR!I43</f>
        <v>44886</v>
      </c>
      <c r="G42" s="27">
        <f>LPR!J43</f>
        <v>32</v>
      </c>
      <c r="H42" s="28">
        <f>IF(L42="1年期",LPR!P43,IF(L42="5年期以上",LPR!Q43))</f>
        <v>3199.9999999999995</v>
      </c>
      <c r="L42" s="21" t="str">
        <f>LPR利息计算器!$B$8</f>
        <v>1年期</v>
      </c>
    </row>
    <row r="43" spans="1:12" x14ac:dyDescent="0.2">
      <c r="A43" s="7">
        <f>(B43=计算明细!$A$5)+A42</f>
        <v>28</v>
      </c>
      <c r="B43" s="7">
        <f t="shared" si="0"/>
        <v>1</v>
      </c>
      <c r="C43" s="25">
        <f>LPR!A44</f>
        <v>44824</v>
      </c>
      <c r="D43" s="26">
        <f>IF(L43="5年期以上",LPR!C44,IF(L43="1年期",LPR!B44))</f>
        <v>3.65</v>
      </c>
      <c r="E43" s="25">
        <f>LPR!H44</f>
        <v>44824</v>
      </c>
      <c r="F43" s="25">
        <f>LPR!I44</f>
        <v>44854</v>
      </c>
      <c r="G43" s="27">
        <f>LPR!J44</f>
        <v>30</v>
      </c>
      <c r="H43" s="28">
        <f>IF(L43="1年期",LPR!P44,IF(L43="5年期以上",LPR!Q44))</f>
        <v>2999.9999999999995</v>
      </c>
      <c r="L43" s="21" t="str">
        <f>LPR利息计算器!$B$8</f>
        <v>1年期</v>
      </c>
    </row>
    <row r="44" spans="1:12" x14ac:dyDescent="0.2">
      <c r="A44" s="7">
        <f>(B44=计算明细!$A$5)+A43</f>
        <v>29</v>
      </c>
      <c r="B44" s="7">
        <f t="shared" si="0"/>
        <v>1</v>
      </c>
      <c r="C44" s="25">
        <f>LPR!A45</f>
        <v>44795</v>
      </c>
      <c r="D44" s="26">
        <f>IF(L44="5年期以上",LPR!C45,IF(L44="1年期",LPR!B45))</f>
        <v>3.65</v>
      </c>
      <c r="E44" s="25">
        <f>LPR!H45</f>
        <v>44795</v>
      </c>
      <c r="F44" s="25">
        <f>LPR!I45</f>
        <v>44824</v>
      </c>
      <c r="G44" s="27">
        <f>LPR!J45</f>
        <v>29</v>
      </c>
      <c r="H44" s="28">
        <f>IF(L44="1年期",LPR!P45,IF(L44="5年期以上",LPR!Q45))</f>
        <v>2899.9999999999995</v>
      </c>
      <c r="L44" s="21" t="str">
        <f>LPR利息计算器!$B$8</f>
        <v>1年期</v>
      </c>
    </row>
    <row r="45" spans="1:12" ht="15" customHeight="1" x14ac:dyDescent="0.2">
      <c r="A45" s="7">
        <f>(B45=计算明细!$A$5)+A44</f>
        <v>30</v>
      </c>
      <c r="B45" s="7">
        <f t="shared" ref="B45:B56" si="1">IF(H45&lt;&gt;0,1,0)</f>
        <v>1</v>
      </c>
      <c r="C45" s="25">
        <f>LPR!A46</f>
        <v>44762</v>
      </c>
      <c r="D45" s="26">
        <f>IF(L45="5年期以上",LPR!C46,IF(L45="1年期",LPR!B46))</f>
        <v>3.7</v>
      </c>
      <c r="E45" s="25">
        <f>LPR!H46</f>
        <v>44762</v>
      </c>
      <c r="F45" s="25">
        <f>LPR!I46</f>
        <v>44795</v>
      </c>
      <c r="G45" s="27">
        <f>LPR!J46</f>
        <v>33</v>
      </c>
      <c r="H45" s="28">
        <f>IF(L45="1年期",LPR!P46,IF(L45="5年期以上",LPR!Q46))</f>
        <v>3345.205479452055</v>
      </c>
      <c r="L45" s="21" t="str">
        <f>LPR利息计算器!$B$8</f>
        <v>1年期</v>
      </c>
    </row>
    <row r="46" spans="1:12" x14ac:dyDescent="0.2">
      <c r="A46" s="7">
        <f>(B46=计算明细!$A$5)+A45</f>
        <v>31</v>
      </c>
      <c r="B46" s="7">
        <f t="shared" si="1"/>
        <v>1</v>
      </c>
      <c r="C46" s="25">
        <f>LPR!A47</f>
        <v>44732</v>
      </c>
      <c r="D46" s="26">
        <f>IF(L46="5年期以上",LPR!C47,IF(L46="1年期",LPR!B47))</f>
        <v>3.7</v>
      </c>
      <c r="E46" s="25">
        <f>LPR!H47</f>
        <v>44732</v>
      </c>
      <c r="F46" s="25">
        <f>LPR!I47</f>
        <v>44762</v>
      </c>
      <c r="G46" s="27">
        <f>LPR!J47</f>
        <v>30</v>
      </c>
      <c r="H46" s="28">
        <f>IF(L46="1年期",LPR!P47,IF(L46="5年期以上",LPR!Q47))</f>
        <v>3041.0958904109589</v>
      </c>
      <c r="L46" s="21" t="str">
        <f>LPR利息计算器!$B$8</f>
        <v>1年期</v>
      </c>
    </row>
    <row r="47" spans="1:12" x14ac:dyDescent="0.2">
      <c r="A47" s="7">
        <f>(B47=计算明细!$A$5)+A46</f>
        <v>32</v>
      </c>
      <c r="B47" s="7">
        <f t="shared" si="1"/>
        <v>1</v>
      </c>
      <c r="C47" s="25">
        <f>LPR!A48</f>
        <v>44701</v>
      </c>
      <c r="D47" s="26">
        <f>IF(L47="5年期以上",LPR!C48,IF(L47="1年期",LPR!B48))</f>
        <v>3.7</v>
      </c>
      <c r="E47" s="25">
        <f>LPR!H48</f>
        <v>44701</v>
      </c>
      <c r="F47" s="25">
        <f>LPR!I48</f>
        <v>44732</v>
      </c>
      <c r="G47" s="27">
        <f>LPR!J48</f>
        <v>31</v>
      </c>
      <c r="H47" s="28">
        <f>IF(L47="1年期",LPR!P48,IF(L47="5年期以上",LPR!Q48))</f>
        <v>3142.4657534246576</v>
      </c>
      <c r="L47" s="21" t="str">
        <f>LPR利息计算器!$B$8</f>
        <v>1年期</v>
      </c>
    </row>
    <row r="48" spans="1:12" x14ac:dyDescent="0.2">
      <c r="A48" s="7">
        <f>(B48=计算明细!$A$5)+A47</f>
        <v>33</v>
      </c>
      <c r="B48" s="7">
        <f t="shared" si="1"/>
        <v>1</v>
      </c>
      <c r="C48" s="25">
        <f>LPR!A49</f>
        <v>44671</v>
      </c>
      <c r="D48" s="26">
        <f>IF(L48="5年期以上",LPR!C49,IF(L48="1年期",LPR!B49))</f>
        <v>3.7</v>
      </c>
      <c r="E48" s="25">
        <f>LPR!H49</f>
        <v>44671</v>
      </c>
      <c r="F48" s="25">
        <f>LPR!I49</f>
        <v>44701</v>
      </c>
      <c r="G48" s="27">
        <f>LPR!J49</f>
        <v>30</v>
      </c>
      <c r="H48" s="28">
        <f>IF(L48="1年期",LPR!P49,IF(L48="5年期以上",LPR!Q49))</f>
        <v>3041.0958904109589</v>
      </c>
      <c r="L48" s="21" t="str">
        <f>LPR利息计算器!$B$8</f>
        <v>1年期</v>
      </c>
    </row>
    <row r="49" spans="1:12" x14ac:dyDescent="0.2">
      <c r="A49" s="7">
        <f>(B49=计算明细!$A$5)+A48</f>
        <v>34</v>
      </c>
      <c r="B49" s="7">
        <f t="shared" si="1"/>
        <v>1</v>
      </c>
      <c r="C49" s="25">
        <f>LPR!A50</f>
        <v>44641</v>
      </c>
      <c r="D49" s="26">
        <f>IF(L49="5年期以上",LPR!C50,IF(L49="1年期",LPR!B50))</f>
        <v>3.7</v>
      </c>
      <c r="E49" s="25">
        <f>LPR!H50</f>
        <v>44641</v>
      </c>
      <c r="F49" s="25">
        <f>LPR!I50</f>
        <v>44671</v>
      </c>
      <c r="G49" s="27">
        <f>LPR!J50</f>
        <v>30</v>
      </c>
      <c r="H49" s="28">
        <f>IF(L49="1年期",LPR!P50,IF(L49="5年期以上",LPR!Q50))</f>
        <v>3041.0958904109589</v>
      </c>
      <c r="L49" s="21" t="str">
        <f>LPR利息计算器!$B$8</f>
        <v>1年期</v>
      </c>
    </row>
    <row r="50" spans="1:12" x14ac:dyDescent="0.2">
      <c r="A50" s="7">
        <f>(B50=计算明细!$A$5)+A49</f>
        <v>35</v>
      </c>
      <c r="B50" s="7">
        <f t="shared" si="1"/>
        <v>1</v>
      </c>
      <c r="C50" s="25">
        <f>LPR!A51</f>
        <v>44613</v>
      </c>
      <c r="D50" s="26">
        <f>IF(L50="5年期以上",LPR!C51,IF(L50="1年期",LPR!B51))</f>
        <v>3.7</v>
      </c>
      <c r="E50" s="25">
        <f>LPR!H51</f>
        <v>44613</v>
      </c>
      <c r="F50" s="25">
        <f>LPR!I51</f>
        <v>44641</v>
      </c>
      <c r="G50" s="27">
        <f>LPR!J51</f>
        <v>28</v>
      </c>
      <c r="H50" s="28">
        <f>IF(L50="1年期",LPR!P51,IF(L50="5年期以上",LPR!Q51))</f>
        <v>2838.3561643835619</v>
      </c>
      <c r="L50" s="21" t="str">
        <f>LPR利息计算器!$B$8</f>
        <v>1年期</v>
      </c>
    </row>
    <row r="51" spans="1:12" x14ac:dyDescent="0.2">
      <c r="A51" s="7">
        <f>(B51=计算明细!$A$5)+A50</f>
        <v>36</v>
      </c>
      <c r="B51" s="7">
        <f t="shared" si="1"/>
        <v>1</v>
      </c>
      <c r="C51" s="25">
        <f>LPR!A52</f>
        <v>44581</v>
      </c>
      <c r="D51" s="26">
        <f>IF(L51="5年期以上",LPR!C52,IF(L51="1年期",LPR!B52))</f>
        <v>3.7</v>
      </c>
      <c r="E51" s="25">
        <f>LPR!H52</f>
        <v>44581</v>
      </c>
      <c r="F51" s="25">
        <f>LPR!I52</f>
        <v>44613</v>
      </c>
      <c r="G51" s="27">
        <f>LPR!J52</f>
        <v>32</v>
      </c>
      <c r="H51" s="28">
        <f>IF(L51="1年期",LPR!P52,IF(L51="5年期以上",LPR!Q52))</f>
        <v>3243.8356164383563</v>
      </c>
      <c r="L51" s="21" t="str">
        <f>LPR利息计算器!$B$8</f>
        <v>1年期</v>
      </c>
    </row>
    <row r="52" spans="1:12" x14ac:dyDescent="0.2">
      <c r="A52" s="7">
        <f>(B52=计算明细!$A$5)+A51</f>
        <v>37</v>
      </c>
      <c r="B52" s="7">
        <f t="shared" si="1"/>
        <v>1</v>
      </c>
      <c r="C52" s="25">
        <f>LPR!A53</f>
        <v>44550</v>
      </c>
      <c r="D52" s="26">
        <f>IF(L52="5年期以上",LPR!C53,IF(L52="1年期",LPR!B53))</f>
        <v>3.8</v>
      </c>
      <c r="E52" s="25">
        <f>LPR!H53</f>
        <v>44550</v>
      </c>
      <c r="F52" s="25">
        <f>LPR!I53</f>
        <v>44581</v>
      </c>
      <c r="G52" s="27">
        <f>LPR!J53</f>
        <v>31</v>
      </c>
      <c r="H52" s="28">
        <f>IF(L52="1年期",LPR!P53,IF(L52="5年期以上",LPR!Q53))</f>
        <v>3227.3972602739723</v>
      </c>
      <c r="L52" s="21" t="str">
        <f>LPR利息计算器!$B$8</f>
        <v>1年期</v>
      </c>
    </row>
    <row r="53" spans="1:12" x14ac:dyDescent="0.2">
      <c r="A53" s="7">
        <f>(B53=计算明细!$A$5)+A52</f>
        <v>38</v>
      </c>
      <c r="B53" s="7">
        <f t="shared" si="1"/>
        <v>1</v>
      </c>
      <c r="C53" s="25">
        <f>LPR!A54</f>
        <v>44522</v>
      </c>
      <c r="D53" s="26">
        <f>IF(L53="5年期以上",LPR!C54,IF(L53="1年期",LPR!B54))</f>
        <v>3.85</v>
      </c>
      <c r="E53" s="25">
        <f>LPR!H54</f>
        <v>44522</v>
      </c>
      <c r="F53" s="25">
        <f>LPR!I54</f>
        <v>44550</v>
      </c>
      <c r="G53" s="27">
        <f>LPR!J54</f>
        <v>28</v>
      </c>
      <c r="H53" s="28">
        <f>IF(L53="1年期",LPR!P54,IF(L53="5年期以上",LPR!Q54))</f>
        <v>2953.4246575342468</v>
      </c>
      <c r="L53" s="21" t="str">
        <f>LPR利息计算器!$B$8</f>
        <v>1年期</v>
      </c>
    </row>
    <row r="54" spans="1:12" x14ac:dyDescent="0.2">
      <c r="A54" s="7">
        <f>(B54=计算明细!$A$5)+A53</f>
        <v>39</v>
      </c>
      <c r="B54" s="7">
        <f t="shared" si="1"/>
        <v>1</v>
      </c>
      <c r="C54" s="25">
        <f>LPR!A55</f>
        <v>44489</v>
      </c>
      <c r="D54" s="26">
        <f>IF(L54="5年期以上",LPR!C55,IF(L54="1年期",LPR!B55))</f>
        <v>3.85</v>
      </c>
      <c r="E54" s="25">
        <f>LPR!H55</f>
        <v>44489</v>
      </c>
      <c r="F54" s="25">
        <f>LPR!I55</f>
        <v>44522</v>
      </c>
      <c r="G54" s="27">
        <f>LPR!J55</f>
        <v>33</v>
      </c>
      <c r="H54" s="28">
        <f>IF(L54="1年期",LPR!P55,IF(L54="5年期以上",LPR!Q55))</f>
        <v>3480.821917808219</v>
      </c>
      <c r="L54" s="21" t="str">
        <f>LPR利息计算器!$B$8</f>
        <v>1年期</v>
      </c>
    </row>
    <row r="55" spans="1:12" x14ac:dyDescent="0.2">
      <c r="A55" s="7">
        <f>(B55=计算明细!$A$5)+A54</f>
        <v>40</v>
      </c>
      <c r="B55" s="7">
        <f t="shared" si="1"/>
        <v>1</v>
      </c>
      <c r="C55" s="25">
        <f>LPR!A56</f>
        <v>44461</v>
      </c>
      <c r="D55" s="26">
        <f>IF(L55="5年期以上",LPR!C56,IF(L55="1年期",LPR!B56))</f>
        <v>3.85</v>
      </c>
      <c r="E55" s="25">
        <f>LPR!H56</f>
        <v>44461</v>
      </c>
      <c r="F55" s="25">
        <f>LPR!I56</f>
        <v>44489</v>
      </c>
      <c r="G55" s="27">
        <f>LPR!J56</f>
        <v>28</v>
      </c>
      <c r="H55" s="28">
        <f>IF(L55="1年期",LPR!P56,IF(L55="5年期以上",LPR!Q56))</f>
        <v>2953.4246575342468</v>
      </c>
      <c r="L55" s="21" t="str">
        <f>LPR利息计算器!$B$8</f>
        <v>1年期</v>
      </c>
    </row>
    <row r="56" spans="1:12" x14ac:dyDescent="0.2">
      <c r="A56" s="7">
        <f>(B56=计算明细!$A$5)+A55</f>
        <v>41</v>
      </c>
      <c r="B56" s="7">
        <f t="shared" si="1"/>
        <v>1</v>
      </c>
      <c r="C56" s="25">
        <f>LPR!A57</f>
        <v>44428</v>
      </c>
      <c r="D56" s="26">
        <f>IF(L56="5年期以上",LPR!C57,IF(L56="1年期",LPR!B57))</f>
        <v>3.85</v>
      </c>
      <c r="E56" s="25">
        <f>LPR!H57</f>
        <v>44428</v>
      </c>
      <c r="F56" s="25">
        <f>LPR!I57</f>
        <v>44461</v>
      </c>
      <c r="G56" s="27">
        <f>LPR!J57</f>
        <v>33</v>
      </c>
      <c r="H56" s="28">
        <f>IF(L56="1年期",LPR!P57,IF(L56="5年期以上",LPR!Q57))</f>
        <v>3480.821917808219</v>
      </c>
      <c r="L56" s="21" t="str">
        <f>LPR利息计算器!$B$8</f>
        <v>1年期</v>
      </c>
    </row>
    <row r="57" spans="1:12" x14ac:dyDescent="0.2">
      <c r="A57" s="7">
        <f>(B57=计算明细!$A$5)+A56</f>
        <v>42</v>
      </c>
      <c r="B57" s="7">
        <f t="shared" ref="B57:B80" si="2">IF(H57&lt;&gt;0,1,0)</f>
        <v>1</v>
      </c>
      <c r="C57" s="25">
        <f>LPR!A58</f>
        <v>44397</v>
      </c>
      <c r="D57" s="26">
        <f>IF(L57="5年期以上",LPR!C58,IF(L57="1年期",LPR!B58))</f>
        <v>3.85</v>
      </c>
      <c r="E57" s="25">
        <f>LPR!H58</f>
        <v>44397</v>
      </c>
      <c r="F57" s="25">
        <f>LPR!I58</f>
        <v>44428</v>
      </c>
      <c r="G57" s="27">
        <f>LPR!J58</f>
        <v>31</v>
      </c>
      <c r="H57" s="28">
        <f>IF(L57="1年期",LPR!P58,IF(L57="5年期以上",LPR!Q58))</f>
        <v>3269.8630136986303</v>
      </c>
      <c r="L57" s="21" t="str">
        <f>LPR利息计算器!$B$8</f>
        <v>1年期</v>
      </c>
    </row>
    <row r="58" spans="1:12" x14ac:dyDescent="0.2">
      <c r="A58" s="7">
        <f>(B58=计算明细!$A$5)+A57</f>
        <v>43</v>
      </c>
      <c r="B58" s="7">
        <f t="shared" si="2"/>
        <v>1</v>
      </c>
      <c r="C58" s="25">
        <f>LPR!A59</f>
        <v>44368</v>
      </c>
      <c r="D58" s="26">
        <f>IF(L58="5年期以上",LPR!C59,IF(L58="1年期",LPR!B59))</f>
        <v>3.85</v>
      </c>
      <c r="E58" s="25">
        <f>LPR!H59</f>
        <v>44368</v>
      </c>
      <c r="F58" s="25">
        <f>LPR!I59</f>
        <v>44397</v>
      </c>
      <c r="G58" s="27">
        <f>LPR!J59</f>
        <v>29</v>
      </c>
      <c r="H58" s="28">
        <f>IF(L58="1年期",LPR!P59,IF(L58="5年期以上",LPR!Q59))</f>
        <v>3058.9041095890411</v>
      </c>
      <c r="L58" s="21" t="str">
        <f>LPR利息计算器!$B$8</f>
        <v>1年期</v>
      </c>
    </row>
    <row r="59" spans="1:12" x14ac:dyDescent="0.2">
      <c r="A59" s="7">
        <f>(B59=计算明细!$A$5)+A58</f>
        <v>44</v>
      </c>
      <c r="B59" s="7">
        <f t="shared" si="2"/>
        <v>1</v>
      </c>
      <c r="C59" s="25">
        <f>LPR!A60</f>
        <v>44336</v>
      </c>
      <c r="D59" s="26">
        <f>IF(L59="5年期以上",LPR!C60,IF(L59="1年期",LPR!B60))</f>
        <v>3.85</v>
      </c>
      <c r="E59" s="25">
        <f>LPR!H60</f>
        <v>44336</v>
      </c>
      <c r="F59" s="25">
        <f>LPR!I60</f>
        <v>44368</v>
      </c>
      <c r="G59" s="27">
        <f>LPR!J60</f>
        <v>32</v>
      </c>
      <c r="H59" s="28">
        <f>IF(L59="1年期",LPR!P60,IF(L59="5年期以上",LPR!Q60))</f>
        <v>3375.3424657534247</v>
      </c>
      <c r="L59" s="21" t="str">
        <f>LPR利息计算器!$B$8</f>
        <v>1年期</v>
      </c>
    </row>
    <row r="60" spans="1:12" x14ac:dyDescent="0.2">
      <c r="A60" s="7">
        <f>(B60=计算明细!$A$5)+A59</f>
        <v>45</v>
      </c>
      <c r="B60" s="7">
        <f t="shared" si="2"/>
        <v>1</v>
      </c>
      <c r="C60" s="25">
        <f>LPR!A61</f>
        <v>44306</v>
      </c>
      <c r="D60" s="26">
        <f>IF(L60="5年期以上",LPR!C61,IF(L60="1年期",LPR!B61))</f>
        <v>3.85</v>
      </c>
      <c r="E60" s="25">
        <f>LPR!H61</f>
        <v>44306</v>
      </c>
      <c r="F60" s="25">
        <f>LPR!I61</f>
        <v>44336</v>
      </c>
      <c r="G60" s="27">
        <f>LPR!J61</f>
        <v>30</v>
      </c>
      <c r="H60" s="28">
        <f>IF(L60="1年期",LPR!P61,IF(L60="5年期以上",LPR!Q61))</f>
        <v>3164.3835616438355</v>
      </c>
      <c r="L60" s="21" t="str">
        <f>LPR利息计算器!$B$8</f>
        <v>1年期</v>
      </c>
    </row>
    <row r="61" spans="1:12" x14ac:dyDescent="0.2">
      <c r="A61" s="7">
        <f>(B61=计算明细!$A$5)+A60</f>
        <v>46</v>
      </c>
      <c r="B61" s="7">
        <f t="shared" si="2"/>
        <v>1</v>
      </c>
      <c r="C61" s="25">
        <f>LPR!A62</f>
        <v>44277</v>
      </c>
      <c r="D61" s="26">
        <f>IF(L61="5年期以上",LPR!C62,IF(L61="1年期",LPR!B62))</f>
        <v>3.85</v>
      </c>
      <c r="E61" s="25">
        <f>LPR!H62</f>
        <v>44277</v>
      </c>
      <c r="F61" s="25">
        <f>LPR!I62</f>
        <v>44306</v>
      </c>
      <c r="G61" s="27">
        <f>LPR!J62</f>
        <v>29</v>
      </c>
      <c r="H61" s="28">
        <f>IF(L61="1年期",LPR!P62,IF(L61="5年期以上",LPR!Q62))</f>
        <v>3058.9041095890411</v>
      </c>
      <c r="L61" s="21" t="str">
        <f>LPR利息计算器!$B$8</f>
        <v>1年期</v>
      </c>
    </row>
    <row r="62" spans="1:12" x14ac:dyDescent="0.2">
      <c r="A62" s="7">
        <f>(B62=计算明细!$A$5)+A61</f>
        <v>47</v>
      </c>
      <c r="B62" s="7">
        <f t="shared" si="2"/>
        <v>1</v>
      </c>
      <c r="C62" s="25">
        <f>LPR!A63</f>
        <v>44247</v>
      </c>
      <c r="D62" s="26">
        <f>IF(L62="5年期以上",LPR!C63,IF(L62="1年期",LPR!B63))</f>
        <v>3.85</v>
      </c>
      <c r="E62" s="25">
        <f>LPR!H63</f>
        <v>44247</v>
      </c>
      <c r="F62" s="25">
        <f>LPR!I63</f>
        <v>44277</v>
      </c>
      <c r="G62" s="27">
        <f>LPR!J63</f>
        <v>30</v>
      </c>
      <c r="H62" s="28">
        <f>IF(L62="1年期",LPR!P63,IF(L62="5年期以上",LPR!Q63))</f>
        <v>3164.3835616438355</v>
      </c>
      <c r="L62" s="21" t="str">
        <f>LPR利息计算器!$B$8</f>
        <v>1年期</v>
      </c>
    </row>
    <row r="63" spans="1:12" x14ac:dyDescent="0.2">
      <c r="A63" s="7">
        <f>(B63=计算明细!$A$5)+A62</f>
        <v>48</v>
      </c>
      <c r="B63" s="7">
        <f t="shared" si="2"/>
        <v>1</v>
      </c>
      <c r="C63" s="25">
        <f>LPR!A64</f>
        <v>44216</v>
      </c>
      <c r="D63" s="26">
        <f>IF(L63="5年期以上",LPR!C64,IF(L63="1年期",LPR!B64))</f>
        <v>3.85</v>
      </c>
      <c r="E63" s="25">
        <f>LPR!H64</f>
        <v>44216</v>
      </c>
      <c r="F63" s="25">
        <f>LPR!I64</f>
        <v>44247</v>
      </c>
      <c r="G63" s="27">
        <f>LPR!J64</f>
        <v>31</v>
      </c>
      <c r="H63" s="28">
        <f>IF(L63="1年期",LPR!P64,IF(L63="5年期以上",LPR!Q64))</f>
        <v>3269.8630136986303</v>
      </c>
      <c r="L63" s="21" t="str">
        <f>LPR利息计算器!$B$8</f>
        <v>1年期</v>
      </c>
    </row>
    <row r="64" spans="1:12" x14ac:dyDescent="0.2">
      <c r="A64" s="7">
        <f>(B64=计算明细!$A$5)+A63</f>
        <v>49</v>
      </c>
      <c r="B64" s="7">
        <f t="shared" si="2"/>
        <v>1</v>
      </c>
      <c r="C64" s="25">
        <f>LPR!A65</f>
        <v>44186</v>
      </c>
      <c r="D64" s="26">
        <f>IF(L64="5年期以上",LPR!C65,IF(L64="1年期",LPR!B65))</f>
        <v>3.85</v>
      </c>
      <c r="E64" s="25">
        <f>LPR!H65</f>
        <v>44186</v>
      </c>
      <c r="F64" s="25">
        <f>LPR!I65</f>
        <v>44216</v>
      </c>
      <c r="G64" s="27">
        <f>LPR!J65</f>
        <v>30</v>
      </c>
      <c r="H64" s="28">
        <f>IF(L64="1年期",LPR!P65,IF(L64="5年期以上",LPR!Q65))</f>
        <v>3164.3835616438355</v>
      </c>
      <c r="L64" s="21" t="str">
        <f>LPR利息计算器!$B$8</f>
        <v>1年期</v>
      </c>
    </row>
    <row r="65" spans="1:12" x14ac:dyDescent="0.2">
      <c r="A65" s="7">
        <f>(B65=计算明细!$A$5)+A64</f>
        <v>50</v>
      </c>
      <c r="B65" s="7">
        <f t="shared" si="2"/>
        <v>1</v>
      </c>
      <c r="C65" s="25">
        <f>LPR!A66</f>
        <v>44155</v>
      </c>
      <c r="D65" s="26">
        <f>IF(L65="5年期以上",LPR!C66,IF(L65="1年期",LPR!B66))</f>
        <v>3.85</v>
      </c>
      <c r="E65" s="25">
        <f>LPR!H66</f>
        <v>44155</v>
      </c>
      <c r="F65" s="25">
        <f>LPR!I66</f>
        <v>44186</v>
      </c>
      <c r="G65" s="27">
        <f>LPR!J66</f>
        <v>31</v>
      </c>
      <c r="H65" s="28">
        <f>IF(L65="1年期",LPR!P66,IF(L65="5年期以上",LPR!Q66))</f>
        <v>3269.8630136986303</v>
      </c>
      <c r="L65" s="21" t="str">
        <f>LPR利息计算器!$B$8</f>
        <v>1年期</v>
      </c>
    </row>
    <row r="66" spans="1:12" x14ac:dyDescent="0.2">
      <c r="A66" s="7">
        <f>(B66=计算明细!$A$5)+A65</f>
        <v>51</v>
      </c>
      <c r="B66" s="7">
        <f t="shared" si="2"/>
        <v>1</v>
      </c>
      <c r="C66" s="25">
        <f>LPR!A67</f>
        <v>44124</v>
      </c>
      <c r="D66" s="26">
        <f>IF(L66="5年期以上",LPR!C67,IF(L66="1年期",LPR!B67))</f>
        <v>3.85</v>
      </c>
      <c r="E66" s="25">
        <f>LPR!H67</f>
        <v>44124</v>
      </c>
      <c r="F66" s="25">
        <f>LPR!I67</f>
        <v>44155</v>
      </c>
      <c r="G66" s="27">
        <f>LPR!J67</f>
        <v>31</v>
      </c>
      <c r="H66" s="28">
        <f>IF(L66="1年期",LPR!P67,IF(L66="5年期以上",LPR!Q67))</f>
        <v>3269.8630136986303</v>
      </c>
      <c r="L66" s="21" t="str">
        <f>LPR利息计算器!$B$8</f>
        <v>1年期</v>
      </c>
    </row>
    <row r="67" spans="1:12" x14ac:dyDescent="0.2">
      <c r="A67" s="7">
        <f>(B67=计算明细!$A$5)+A66</f>
        <v>52</v>
      </c>
      <c r="B67" s="7">
        <f t="shared" si="2"/>
        <v>1</v>
      </c>
      <c r="C67" s="25">
        <f>LPR!A68</f>
        <v>44095</v>
      </c>
      <c r="D67" s="26">
        <f>IF(L67="5年期以上",LPR!C68,IF(L67="1年期",LPR!B68))</f>
        <v>3.85</v>
      </c>
      <c r="E67" s="25">
        <f>LPR!H68</f>
        <v>44095</v>
      </c>
      <c r="F67" s="25">
        <f>LPR!I68</f>
        <v>44124</v>
      </c>
      <c r="G67" s="27">
        <f>LPR!J68</f>
        <v>29</v>
      </c>
      <c r="H67" s="28">
        <f>IF(L67="1年期",LPR!P68,IF(L67="5年期以上",LPR!Q68))</f>
        <v>3058.9041095890411</v>
      </c>
      <c r="L67" s="21" t="str">
        <f>LPR利息计算器!$B$8</f>
        <v>1年期</v>
      </c>
    </row>
    <row r="68" spans="1:12" x14ac:dyDescent="0.2">
      <c r="A68" s="7">
        <f>(B68=计算明细!$A$5)+A67</f>
        <v>53</v>
      </c>
      <c r="B68" s="7">
        <f t="shared" si="2"/>
        <v>1</v>
      </c>
      <c r="C68" s="25">
        <f>LPR!A69</f>
        <v>44063</v>
      </c>
      <c r="D68" s="26">
        <f>IF(L68="5年期以上",LPR!C69,IF(L68="1年期",LPR!B69))</f>
        <v>3.85</v>
      </c>
      <c r="E68" s="25">
        <f>LPR!H69</f>
        <v>44063</v>
      </c>
      <c r="F68" s="25">
        <f>LPR!I69</f>
        <v>44095</v>
      </c>
      <c r="G68" s="27">
        <f>LPR!J69</f>
        <v>32</v>
      </c>
      <c r="H68" s="28">
        <f>IF(L68="1年期",LPR!P69,IF(L68="5年期以上",LPR!Q69))</f>
        <v>3375.3424657534247</v>
      </c>
      <c r="L68" s="21" t="str">
        <f>LPR利息计算器!$B$8</f>
        <v>1年期</v>
      </c>
    </row>
    <row r="69" spans="1:12" x14ac:dyDescent="0.2">
      <c r="A69" s="7">
        <f>(B69=计算明细!$A$5)+A68</f>
        <v>54</v>
      </c>
      <c r="B69" s="7">
        <f t="shared" si="2"/>
        <v>1</v>
      </c>
      <c r="C69" s="25">
        <f>LPR!A70</f>
        <v>44032</v>
      </c>
      <c r="D69" s="26">
        <f>IF(L69="5年期以上",LPR!C70,IF(L69="1年期",LPR!B70))</f>
        <v>3.85</v>
      </c>
      <c r="E69" s="25">
        <f>LPR!H70</f>
        <v>44032</v>
      </c>
      <c r="F69" s="25">
        <f>LPR!I70</f>
        <v>44063</v>
      </c>
      <c r="G69" s="27">
        <f>LPR!J70</f>
        <v>31</v>
      </c>
      <c r="H69" s="28">
        <f>IF(L69="1年期",LPR!P70,IF(L69="5年期以上",LPR!Q70))</f>
        <v>3269.8630136986303</v>
      </c>
      <c r="L69" s="21" t="str">
        <f>LPR利息计算器!$B$8</f>
        <v>1年期</v>
      </c>
    </row>
    <row r="70" spans="1:12" x14ac:dyDescent="0.2">
      <c r="A70" s="7">
        <f>(B70=计算明细!$A$5)+A69</f>
        <v>55</v>
      </c>
      <c r="B70" s="7">
        <f t="shared" si="2"/>
        <v>1</v>
      </c>
      <c r="C70" s="25">
        <f>LPR!A71</f>
        <v>44004</v>
      </c>
      <c r="D70" s="26">
        <f>IF(L70="5年期以上",LPR!C71,IF(L70="1年期",LPR!B71))</f>
        <v>3.85</v>
      </c>
      <c r="E70" s="25">
        <f>LPR!H71</f>
        <v>44004</v>
      </c>
      <c r="F70" s="25">
        <f>LPR!I71</f>
        <v>44032</v>
      </c>
      <c r="G70" s="27">
        <f>LPR!J71</f>
        <v>28</v>
      </c>
      <c r="H70" s="28">
        <f>IF(L70="1年期",LPR!P71,IF(L70="5年期以上",LPR!Q71))</f>
        <v>2953.4246575342468</v>
      </c>
      <c r="L70" s="21" t="str">
        <f>LPR利息计算器!$B$8</f>
        <v>1年期</v>
      </c>
    </row>
    <row r="71" spans="1:12" x14ac:dyDescent="0.2">
      <c r="A71" s="7">
        <f>(B71=计算明细!$A$5)+A70</f>
        <v>56</v>
      </c>
      <c r="B71" s="7">
        <f t="shared" si="2"/>
        <v>1</v>
      </c>
      <c r="C71" s="25">
        <f>LPR!A72</f>
        <v>43971</v>
      </c>
      <c r="D71" s="26">
        <f>IF(L71="5年期以上",LPR!C72,IF(L71="1年期",LPR!B72))</f>
        <v>3.85</v>
      </c>
      <c r="E71" s="25">
        <f>LPR!H72</f>
        <v>43971</v>
      </c>
      <c r="F71" s="25">
        <f>LPR!I72</f>
        <v>44004</v>
      </c>
      <c r="G71" s="27">
        <f>LPR!J72</f>
        <v>33</v>
      </c>
      <c r="H71" s="28">
        <f>IF(L71="1年期",LPR!P72,IF(L71="5年期以上",LPR!Q72))</f>
        <v>3480.821917808219</v>
      </c>
      <c r="L71" s="21" t="str">
        <f>LPR利息计算器!$B$8</f>
        <v>1年期</v>
      </c>
    </row>
    <row r="72" spans="1:12" x14ac:dyDescent="0.2">
      <c r="A72" s="7">
        <f>(B72=计算明细!$A$5)+A71</f>
        <v>57</v>
      </c>
      <c r="B72" s="7">
        <f t="shared" si="2"/>
        <v>1</v>
      </c>
      <c r="C72" s="25">
        <f>LPR!A73</f>
        <v>43941</v>
      </c>
      <c r="D72" s="26">
        <f>IF(L72="5年期以上",LPR!C73,IF(L72="1年期",LPR!B73))</f>
        <v>3.85</v>
      </c>
      <c r="E72" s="25">
        <f>LPR!H73</f>
        <v>43941</v>
      </c>
      <c r="F72" s="25">
        <f>LPR!I73</f>
        <v>43971</v>
      </c>
      <c r="G72" s="27">
        <f>LPR!J73</f>
        <v>30</v>
      </c>
      <c r="H72" s="28">
        <f>IF(L72="1年期",LPR!P73,IF(L72="5年期以上",LPR!Q73))</f>
        <v>3164.3835616438355</v>
      </c>
      <c r="L72" s="21" t="str">
        <f>LPR利息计算器!$B$8</f>
        <v>1年期</v>
      </c>
    </row>
    <row r="73" spans="1:12" x14ac:dyDescent="0.2">
      <c r="A73" s="7">
        <f>(B73=计算明细!$A$5)+A72</f>
        <v>58</v>
      </c>
      <c r="B73" s="7">
        <f t="shared" si="2"/>
        <v>1</v>
      </c>
      <c r="C73" s="25">
        <f>LPR!A74</f>
        <v>43910</v>
      </c>
      <c r="D73" s="26">
        <f>IF(L73="5年期以上",LPR!C74,IF(L73="1年期",LPR!B74))</f>
        <v>4.05</v>
      </c>
      <c r="E73" s="25">
        <f>LPR!H74</f>
        <v>43910</v>
      </c>
      <c r="F73" s="25">
        <f>LPR!I74</f>
        <v>43941</v>
      </c>
      <c r="G73" s="27">
        <f>LPR!J74</f>
        <v>31</v>
      </c>
      <c r="H73" s="28">
        <f>IF(L73="1年期",LPR!P74,IF(L73="5年期以上",LPR!Q74))</f>
        <v>3439.7260273972602</v>
      </c>
      <c r="L73" s="21" t="str">
        <f>LPR利息计算器!$B$8</f>
        <v>1年期</v>
      </c>
    </row>
    <row r="74" spans="1:12" x14ac:dyDescent="0.2">
      <c r="A74" s="7">
        <f>(B74=计算明细!$A$5)+A73</f>
        <v>59</v>
      </c>
      <c r="B74" s="7">
        <f t="shared" si="2"/>
        <v>1</v>
      </c>
      <c r="C74" s="25">
        <f>LPR!A75</f>
        <v>43881</v>
      </c>
      <c r="D74" s="26">
        <f>IF(L74="5年期以上",LPR!C75,IF(L74="1年期",LPR!B75))</f>
        <v>4.05</v>
      </c>
      <c r="E74" s="25">
        <f>LPR!H75</f>
        <v>43881</v>
      </c>
      <c r="F74" s="25">
        <f>LPR!I75</f>
        <v>43910</v>
      </c>
      <c r="G74" s="27">
        <f>LPR!J75</f>
        <v>29</v>
      </c>
      <c r="H74" s="28">
        <f>IF(L74="1年期",LPR!P75,IF(L74="5年期以上",LPR!Q75))</f>
        <v>3217.8082191780823</v>
      </c>
      <c r="L74" s="21" t="str">
        <f>LPR利息计算器!$B$8</f>
        <v>1年期</v>
      </c>
    </row>
    <row r="75" spans="1:12" x14ac:dyDescent="0.2">
      <c r="A75" s="7">
        <f>(B75=计算明细!$A$5)+A74</f>
        <v>60</v>
      </c>
      <c r="B75" s="7">
        <f t="shared" si="2"/>
        <v>1</v>
      </c>
      <c r="C75" s="25">
        <f>LPR!A76</f>
        <v>43850</v>
      </c>
      <c r="D75" s="26">
        <f>IF(L75="5年期以上",LPR!C76,IF(L75="1年期",LPR!B76))</f>
        <v>4.1500000000000004</v>
      </c>
      <c r="E75" s="25">
        <f>LPR!H76</f>
        <v>43850</v>
      </c>
      <c r="F75" s="25">
        <f>LPR!I76</f>
        <v>43881</v>
      </c>
      <c r="G75" s="27">
        <f>LPR!J76</f>
        <v>31</v>
      </c>
      <c r="H75" s="28">
        <f>IF(L75="1年期",LPR!P76,IF(L75="5年期以上",LPR!Q76))</f>
        <v>3524.6575342465758</v>
      </c>
      <c r="L75" s="21" t="str">
        <f>LPR利息计算器!$B$8</f>
        <v>1年期</v>
      </c>
    </row>
    <row r="76" spans="1:12" x14ac:dyDescent="0.2">
      <c r="A76" s="7">
        <f>(B76=计算明细!$A$5)+A75</f>
        <v>61</v>
      </c>
      <c r="B76" s="7">
        <f t="shared" si="2"/>
        <v>1</v>
      </c>
      <c r="C76" s="25">
        <f>LPR!A77</f>
        <v>43819</v>
      </c>
      <c r="D76" s="26">
        <f>IF(L76="5年期以上",LPR!C77,IF(L76="1年期",LPR!B77))</f>
        <v>4.1500000000000004</v>
      </c>
      <c r="E76" s="25">
        <f>LPR!H77</f>
        <v>43819</v>
      </c>
      <c r="F76" s="25">
        <f>LPR!I77</f>
        <v>43850</v>
      </c>
      <c r="G76" s="27">
        <f>LPR!J77</f>
        <v>31</v>
      </c>
      <c r="H76" s="28">
        <f>IF(L76="1年期",LPR!P77,IF(L76="5年期以上",LPR!Q77))</f>
        <v>3524.6575342465758</v>
      </c>
      <c r="L76" s="21" t="str">
        <f>LPR利息计算器!$B$8</f>
        <v>1年期</v>
      </c>
    </row>
    <row r="77" spans="1:12" x14ac:dyDescent="0.2">
      <c r="A77" s="7">
        <f>(B77=计算明细!$A$5)+A76</f>
        <v>62</v>
      </c>
      <c r="B77" s="7">
        <f t="shared" si="2"/>
        <v>1</v>
      </c>
      <c r="C77" s="25">
        <f>LPR!A78</f>
        <v>43789</v>
      </c>
      <c r="D77" s="26">
        <f>IF(L77="5年期以上",LPR!C78,IF(L77="1年期",LPR!B78))</f>
        <v>4.1500000000000004</v>
      </c>
      <c r="E77" s="25">
        <f>LPR!H78</f>
        <v>43789</v>
      </c>
      <c r="F77" s="25">
        <f>LPR!I78</f>
        <v>43819</v>
      </c>
      <c r="G77" s="27">
        <f>LPR!J78</f>
        <v>30</v>
      </c>
      <c r="H77" s="28">
        <f>IF(L77="1年期",LPR!P78,IF(L77="5年期以上",LPR!Q78))</f>
        <v>3410.9589041095892</v>
      </c>
      <c r="L77" s="21" t="str">
        <f>LPR利息计算器!$B$8</f>
        <v>1年期</v>
      </c>
    </row>
    <row r="78" spans="1:12" x14ac:dyDescent="0.2">
      <c r="A78" s="7">
        <f>(B78=计算明细!$A$5)+A77</f>
        <v>63</v>
      </c>
      <c r="B78" s="7">
        <f t="shared" si="2"/>
        <v>1</v>
      </c>
      <c r="C78" s="25">
        <f>LPR!A79</f>
        <v>43759</v>
      </c>
      <c r="D78" s="26">
        <f>IF(L78="5年期以上",LPR!C79,IF(L78="1年期",LPR!B79))</f>
        <v>4.2</v>
      </c>
      <c r="E78" s="25">
        <f>LPR!H79</f>
        <v>43759</v>
      </c>
      <c r="F78" s="25">
        <f>LPR!I79</f>
        <v>43789</v>
      </c>
      <c r="G78" s="27">
        <f>LPR!J79</f>
        <v>30</v>
      </c>
      <c r="H78" s="28">
        <f>IF(L78="1年期",LPR!P79,IF(L78="5年期以上",LPR!Q79))</f>
        <v>3452.0547945205485</v>
      </c>
      <c r="L78" s="21" t="str">
        <f>LPR利息计算器!$B$8</f>
        <v>1年期</v>
      </c>
    </row>
    <row r="79" spans="1:12" x14ac:dyDescent="0.2">
      <c r="A79" s="7">
        <f>(B79=计算明细!$A$5)+A78</f>
        <v>64</v>
      </c>
      <c r="B79" s="7">
        <f t="shared" si="2"/>
        <v>1</v>
      </c>
      <c r="C79" s="25">
        <f>LPR!A80</f>
        <v>43728</v>
      </c>
      <c r="D79" s="26">
        <f>IF(L79="5年期以上",LPR!C80,IF(L79="1年期",LPR!B80))</f>
        <v>4.2</v>
      </c>
      <c r="E79" s="25">
        <f>LPR!H80</f>
        <v>43728</v>
      </c>
      <c r="F79" s="25">
        <f>LPR!I80</f>
        <v>43759</v>
      </c>
      <c r="G79" s="27">
        <f>LPR!J80</f>
        <v>31</v>
      </c>
      <c r="H79" s="28">
        <f>IF(L79="1年期",LPR!P80,IF(L79="5年期以上",LPR!Q80))</f>
        <v>3567.1232876712334</v>
      </c>
      <c r="L79" s="21" t="str">
        <f>LPR利息计算器!$B$8</f>
        <v>1年期</v>
      </c>
    </row>
    <row r="80" spans="1:12" x14ac:dyDescent="0.2">
      <c r="A80" s="7">
        <f>(B80=计算明细!$A$5)+A79</f>
        <v>65</v>
      </c>
      <c r="B80" s="7">
        <f t="shared" si="2"/>
        <v>1</v>
      </c>
      <c r="C80" s="25">
        <f>LPR!A81</f>
        <v>43697</v>
      </c>
      <c r="D80" s="26">
        <f>IF(L80="5年期以上",LPR!C81,IF(L80="1年期",LPR!B81))</f>
        <v>4.25</v>
      </c>
      <c r="E80" s="25">
        <f>LPR!H81</f>
        <v>43701</v>
      </c>
      <c r="F80" s="25">
        <f>LPR!I81</f>
        <v>43728</v>
      </c>
      <c r="G80" s="27">
        <f>LPR!J81</f>
        <v>27</v>
      </c>
      <c r="H80" s="28">
        <f>IF(L80="1年期",LPR!P81,IF(L80="5年期以上",LPR!Q81))</f>
        <v>3143.8356164383563</v>
      </c>
      <c r="L80" s="21" t="str">
        <f>LPR利息计算器!$B$8</f>
        <v>1年期</v>
      </c>
    </row>
  </sheetData>
  <mergeCells count="1">
    <mergeCell ref="C1:H1"/>
  </mergeCells>
  <phoneticPr fontId="31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81"/>
  <sheetViews>
    <sheetView workbookViewId="0">
      <selection activeCell="K20" sqref="K20"/>
    </sheetView>
  </sheetViews>
  <sheetFormatPr defaultColWidth="9" defaultRowHeight="12" x14ac:dyDescent="0.2"/>
  <cols>
    <col min="1" max="1" width="8.75" style="3" bestFit="1" customWidth="1"/>
    <col min="2" max="3" width="4.875" style="4" bestFit="1" customWidth="1"/>
    <col min="4" max="4" width="11.375" style="5" customWidth="1"/>
    <col min="5" max="5" width="11.625" style="5" customWidth="1"/>
    <col min="6" max="6" width="11.875" style="6" customWidth="1"/>
    <col min="7" max="7" width="11.125" style="3" customWidth="1"/>
    <col min="8" max="8" width="11.375" style="7" customWidth="1"/>
    <col min="9" max="9" width="12.375" style="7" customWidth="1"/>
    <col min="10" max="10" width="5.875" style="7" customWidth="1"/>
    <col min="11" max="12" width="11.375" style="7"/>
    <col min="13" max="13" width="11.625" style="7" customWidth="1"/>
    <col min="14" max="17" width="11.375" style="7"/>
    <col min="18" max="16384" width="9" style="7"/>
  </cols>
  <sheetData>
    <row r="1" spans="1:17" x14ac:dyDescent="0.2">
      <c r="G1" s="8" t="s">
        <v>34</v>
      </c>
      <c r="H1" s="9">
        <f>SUM(P:P)</f>
        <v>199404.10958904101</v>
      </c>
      <c r="I1" s="15" t="str">
        <f>SUBSTITUTE(SUBSTITUTE(TEXT(INT(LPR利息计算器!B9),"[DBNum2][$-804]G/通用格式元"&amp;IF(INT(LPR利息计算器!B9)=LPR利息计算器!B9,"整",""))&amp;TEXT(MID(LPR利息计算器!B9,FIND(".",LPR利息计算器!B9&amp;".0")+1,1),"[DBNum2][$-804]G/通用格式角")&amp;TEXT(MID(LPR利息计算器!B9,FIND(".",LPR利息计算器!B9&amp;".0")+2,1),"[DBNum2][$-804]G/通用格式分"),"零角","零"),"零分","")</f>
        <v>壹拾玖万玖仟肆佰零肆元壹角</v>
      </c>
      <c r="J1" s="16" t="str">
        <f>SUBSTITUTE(SUBSTITUTE(TEXT(INT(LPR利息计算器!B6),"[DBNum2][$-804]G/通用格式元"&amp;IF(INT(LPR利息计算器!B6)=LPR利息计算器!B6,"整",""))&amp;TEXT(MID(LPR利息计算器!B6,FIND(".",LPR利息计算器!B6&amp;".0")+1,1),"[DBNum2][$-804]G/通用格式角")&amp;TEXT(MID(LPR利息计算器!B6,FIND(".",LPR利息计算器!B6&amp;".0")+2,1),"[DBNum2][$-804]G/通用格式分"),"零角","零"),"零分","")</f>
        <v>壹佰万元整</v>
      </c>
      <c r="N1" s="17">
        <f>DATEDIF(F22,G22,"y")</f>
        <v>5</v>
      </c>
      <c r="O1" s="7" t="str">
        <f>IF(F22&gt;G22,"日期错误",IF(N1&lt;=5,"1年期","5年期以上"))</f>
        <v>1年期</v>
      </c>
    </row>
    <row r="2" spans="1:17" x14ac:dyDescent="0.2">
      <c r="G2" s="8" t="s">
        <v>35</v>
      </c>
      <c r="H2" s="9">
        <f>SUM(Q:Q)</f>
        <v>237336.98630136988</v>
      </c>
    </row>
    <row r="3" spans="1:17" s="1" customFormat="1" x14ac:dyDescent="0.2">
      <c r="A3" s="7" t="s">
        <v>36</v>
      </c>
      <c r="B3" s="7" t="s">
        <v>37</v>
      </c>
      <c r="C3" s="7" t="s">
        <v>38</v>
      </c>
      <c r="D3" s="10"/>
      <c r="E3" s="10"/>
      <c r="F3" s="11" t="s">
        <v>39</v>
      </c>
      <c r="G3" s="11" t="s">
        <v>40</v>
      </c>
      <c r="K3" s="1" t="s">
        <v>34</v>
      </c>
      <c r="L3" s="1" t="s">
        <v>35</v>
      </c>
      <c r="M3" s="1" t="s">
        <v>41</v>
      </c>
      <c r="N3" s="1" t="s">
        <v>34</v>
      </c>
      <c r="O3" s="1" t="s">
        <v>35</v>
      </c>
    </row>
    <row r="4" spans="1:17" s="1" customFormat="1" x14ac:dyDescent="0.2">
      <c r="A4" s="13">
        <v>46042</v>
      </c>
      <c r="B4" s="7"/>
      <c r="C4" s="7"/>
      <c r="D4" s="3">
        <f>A4</f>
        <v>46042</v>
      </c>
      <c r="E4" s="3"/>
      <c r="F4" s="12">
        <f>LPR利息计算器!$B$2</f>
        <v>43701</v>
      </c>
      <c r="G4" s="3">
        <f>LPR利息计算器!$B$4</f>
        <v>45664</v>
      </c>
      <c r="H4" s="13">
        <f>IF(AND(F4&gt;=D4,F4&lt;=E4),F4,IF(F4&gt;E4,0,IF(G4&gt;D4,D4,0)))</f>
        <v>0</v>
      </c>
      <c r="I4" s="18">
        <f>IF(AND(G4&gt;D4,G4&lt;=E4),G4,IF(F4&gt;E4,0,IF(G4&gt;D4,E4,0)))</f>
        <v>0</v>
      </c>
      <c r="J4" s="1">
        <f>I4-H4</f>
        <v>0</v>
      </c>
      <c r="K4" s="1">
        <f>B4/(LPR利息计算器!$H$10*100)</f>
        <v>0</v>
      </c>
      <c r="L4" s="1">
        <f>C4/(LPR利息计算器!$H$10*100)</f>
        <v>0</v>
      </c>
      <c r="M4" s="19">
        <f>LPR利息计算器!$B$6</f>
        <v>1000000</v>
      </c>
      <c r="N4" s="1">
        <f>M4*K4*J4</f>
        <v>0</v>
      </c>
      <c r="O4" s="1">
        <f>M4*L4*J4</f>
        <v>0</v>
      </c>
      <c r="P4" s="1">
        <f>N4*LPR利息计算器!$H$8</f>
        <v>0</v>
      </c>
      <c r="Q4" s="1">
        <f>O4*LPR利息计算器!$H$8</f>
        <v>0</v>
      </c>
    </row>
    <row r="5" spans="1:17" s="1" customFormat="1" x14ac:dyDescent="0.2">
      <c r="A5" s="13">
        <v>46013</v>
      </c>
      <c r="B5" s="7"/>
      <c r="C5" s="7"/>
      <c r="D5" s="3">
        <f t="shared" ref="D5:D68" si="0">A5</f>
        <v>46013</v>
      </c>
      <c r="E5" s="3">
        <f>A4</f>
        <v>46042</v>
      </c>
      <c r="F5" s="12">
        <f>LPR利息计算器!$B$2</f>
        <v>43701</v>
      </c>
      <c r="G5" s="3">
        <f>LPR利息计算器!$B$4</f>
        <v>45664</v>
      </c>
      <c r="H5" s="13">
        <f>IF(AND(F5&gt;=D5,F5&lt;=E5),F5,IF(F5&gt;E5,0,IF(G5&gt;D5,D5,0)))</f>
        <v>0</v>
      </c>
      <c r="I5" s="18">
        <f t="shared" ref="I5:I11" si="1">IF(AND(G5&gt;D5,G5&lt;=E5),G5,IF(F5&gt;E5,0,IF(G5&gt;D5,E5,0)))</f>
        <v>0</v>
      </c>
      <c r="J5" s="1">
        <f t="shared" ref="J5:J11" si="2">I5-H5</f>
        <v>0</v>
      </c>
      <c r="K5" s="1">
        <f>B5/(LPR利息计算器!$H$10*100)</f>
        <v>0</v>
      </c>
      <c r="L5" s="1">
        <f>C5/(LPR利息计算器!$H$10*100)</f>
        <v>0</v>
      </c>
      <c r="M5" s="19">
        <f>LPR利息计算器!$B$6</f>
        <v>1000000</v>
      </c>
      <c r="N5" s="1">
        <f>M5*K5*J5</f>
        <v>0</v>
      </c>
      <c r="O5" s="1">
        <f>M5*L5*J5</f>
        <v>0</v>
      </c>
      <c r="P5" s="1">
        <f>N5*LPR利息计算器!$H$8</f>
        <v>0</v>
      </c>
      <c r="Q5" s="1">
        <f>O5*LPR利息计算器!$H$8</f>
        <v>0</v>
      </c>
    </row>
    <row r="6" spans="1:17" s="1" customFormat="1" x14ac:dyDescent="0.2">
      <c r="A6" s="13">
        <v>45981</v>
      </c>
      <c r="B6" s="7"/>
      <c r="C6" s="7"/>
      <c r="D6" s="3">
        <f t="shared" si="0"/>
        <v>45981</v>
      </c>
      <c r="E6" s="3">
        <f>A5</f>
        <v>46013</v>
      </c>
      <c r="F6" s="12">
        <f>LPR利息计算器!$B$2</f>
        <v>43701</v>
      </c>
      <c r="G6" s="3">
        <f>LPR利息计算器!$B$4</f>
        <v>45664</v>
      </c>
      <c r="H6" s="13">
        <f t="shared" ref="H6:H16" si="3">IF(AND(F6&gt;=D6,F6&lt;=E6),F6,IF(F6&gt;E6,0,IF(G6&gt;D6,D6,0)))</f>
        <v>0</v>
      </c>
      <c r="I6" s="18">
        <f t="shared" si="1"/>
        <v>0</v>
      </c>
      <c r="J6" s="1">
        <f t="shared" si="2"/>
        <v>0</v>
      </c>
      <c r="K6" s="1">
        <f>B6/(LPR利息计算器!$H$10*100)</f>
        <v>0</v>
      </c>
      <c r="L6" s="1">
        <f>C6/(LPR利息计算器!$H$10*100)</f>
        <v>0</v>
      </c>
      <c r="M6" s="19">
        <f>LPR利息计算器!$B$6</f>
        <v>1000000</v>
      </c>
      <c r="N6" s="1">
        <f t="shared" ref="N6:N10" si="4">M6*K6*J6</f>
        <v>0</v>
      </c>
      <c r="O6" s="1">
        <f t="shared" ref="O6:O10" si="5">M6*L6*J6</f>
        <v>0</v>
      </c>
      <c r="P6" s="1">
        <f>N6*LPR利息计算器!$H$8</f>
        <v>0</v>
      </c>
      <c r="Q6" s="1">
        <f>O6*LPR利息计算器!$H$8</f>
        <v>0</v>
      </c>
    </row>
    <row r="7" spans="1:17" s="1" customFormat="1" x14ac:dyDescent="0.2">
      <c r="A7" s="13">
        <v>45950</v>
      </c>
      <c r="B7" s="7"/>
      <c r="C7" s="7"/>
      <c r="D7" s="3">
        <f t="shared" si="0"/>
        <v>45950</v>
      </c>
      <c r="E7" s="3">
        <f>A6</f>
        <v>45981</v>
      </c>
      <c r="F7" s="12">
        <f>LPR利息计算器!$B$2</f>
        <v>43701</v>
      </c>
      <c r="G7" s="3">
        <f>LPR利息计算器!$B$4</f>
        <v>45664</v>
      </c>
      <c r="H7" s="13">
        <f t="shared" si="3"/>
        <v>0</v>
      </c>
      <c r="I7" s="18">
        <f t="shared" si="1"/>
        <v>0</v>
      </c>
      <c r="J7" s="1">
        <f t="shared" si="2"/>
        <v>0</v>
      </c>
      <c r="K7" s="1">
        <f>B7/(LPR利息计算器!$H$10*100)</f>
        <v>0</v>
      </c>
      <c r="L7" s="1">
        <f>C7/(LPR利息计算器!$H$10*100)</f>
        <v>0</v>
      </c>
      <c r="M7" s="19">
        <f>LPR利息计算器!$B$6</f>
        <v>1000000</v>
      </c>
      <c r="N7" s="1">
        <f t="shared" si="4"/>
        <v>0</v>
      </c>
      <c r="O7" s="1">
        <f t="shared" si="5"/>
        <v>0</v>
      </c>
      <c r="P7" s="1">
        <f>N7*LPR利息计算器!$H$8</f>
        <v>0</v>
      </c>
      <c r="Q7" s="1">
        <f>O7*LPR利息计算器!$H$8</f>
        <v>0</v>
      </c>
    </row>
    <row r="8" spans="1:17" s="1" customFormat="1" x14ac:dyDescent="0.2">
      <c r="A8" s="13">
        <v>45922</v>
      </c>
      <c r="B8" s="7"/>
      <c r="C8" s="7"/>
      <c r="D8" s="3">
        <f t="shared" si="0"/>
        <v>45922</v>
      </c>
      <c r="E8" s="3">
        <f t="shared" ref="E8:E11" si="6">A7</f>
        <v>45950</v>
      </c>
      <c r="F8" s="12">
        <f>LPR利息计算器!$B$2</f>
        <v>43701</v>
      </c>
      <c r="G8" s="3">
        <f>LPR利息计算器!$B$4</f>
        <v>45664</v>
      </c>
      <c r="H8" s="13">
        <f t="shared" si="3"/>
        <v>0</v>
      </c>
      <c r="I8" s="18">
        <f t="shared" si="1"/>
        <v>0</v>
      </c>
      <c r="J8" s="1">
        <f t="shared" si="2"/>
        <v>0</v>
      </c>
      <c r="K8" s="1">
        <f>B8/(LPR利息计算器!$H$10*100)</f>
        <v>0</v>
      </c>
      <c r="L8" s="1">
        <f>C8/(LPR利息计算器!$H$10*100)</f>
        <v>0</v>
      </c>
      <c r="M8" s="19">
        <f>LPR利息计算器!$B$6</f>
        <v>1000000</v>
      </c>
      <c r="N8" s="1">
        <f t="shared" si="4"/>
        <v>0</v>
      </c>
      <c r="O8" s="1">
        <f t="shared" si="5"/>
        <v>0</v>
      </c>
      <c r="P8" s="1">
        <f>N8*LPR利息计算器!$H$8</f>
        <v>0</v>
      </c>
      <c r="Q8" s="1">
        <f>O8*LPR利息计算器!$H$8</f>
        <v>0</v>
      </c>
    </row>
    <row r="9" spans="1:17" s="1" customFormat="1" x14ac:dyDescent="0.2">
      <c r="A9" s="13">
        <v>45889</v>
      </c>
      <c r="B9" s="7"/>
      <c r="C9" s="7"/>
      <c r="D9" s="3">
        <f t="shared" si="0"/>
        <v>45889</v>
      </c>
      <c r="E9" s="3">
        <f t="shared" si="6"/>
        <v>45922</v>
      </c>
      <c r="F9" s="12">
        <f>LPR利息计算器!$B$2</f>
        <v>43701</v>
      </c>
      <c r="G9" s="3">
        <f>LPR利息计算器!$B$4</f>
        <v>45664</v>
      </c>
      <c r="H9" s="13">
        <f t="shared" si="3"/>
        <v>0</v>
      </c>
      <c r="I9" s="18">
        <f t="shared" si="1"/>
        <v>0</v>
      </c>
      <c r="J9" s="1">
        <f t="shared" si="2"/>
        <v>0</v>
      </c>
      <c r="K9" s="1">
        <f>B9/(LPR利息计算器!$H$10*100)</f>
        <v>0</v>
      </c>
      <c r="L9" s="1">
        <f>C9/(LPR利息计算器!$H$10*100)</f>
        <v>0</v>
      </c>
      <c r="M9" s="19">
        <f>LPR利息计算器!$B$6</f>
        <v>1000000</v>
      </c>
      <c r="N9" s="1">
        <f t="shared" si="4"/>
        <v>0</v>
      </c>
      <c r="O9" s="1">
        <f t="shared" si="5"/>
        <v>0</v>
      </c>
      <c r="P9" s="1">
        <f>N9*LPR利息计算器!$H$8</f>
        <v>0</v>
      </c>
      <c r="Q9" s="1">
        <f>O9*LPR利息计算器!$H$8</f>
        <v>0</v>
      </c>
    </row>
    <row r="10" spans="1:17" s="1" customFormat="1" x14ac:dyDescent="0.2">
      <c r="A10" s="13">
        <v>45859</v>
      </c>
      <c r="B10" s="7"/>
      <c r="C10" s="7"/>
      <c r="D10" s="3">
        <f t="shared" si="0"/>
        <v>45859</v>
      </c>
      <c r="E10" s="3">
        <f t="shared" si="6"/>
        <v>45889</v>
      </c>
      <c r="F10" s="12">
        <f>LPR利息计算器!$B$2</f>
        <v>43701</v>
      </c>
      <c r="G10" s="3">
        <f>LPR利息计算器!$B$4</f>
        <v>45664</v>
      </c>
      <c r="H10" s="13">
        <f t="shared" si="3"/>
        <v>0</v>
      </c>
      <c r="I10" s="18">
        <f t="shared" si="1"/>
        <v>0</v>
      </c>
      <c r="J10" s="1">
        <f t="shared" si="2"/>
        <v>0</v>
      </c>
      <c r="K10" s="1">
        <f>B10/(LPR利息计算器!$H$10*100)</f>
        <v>0</v>
      </c>
      <c r="L10" s="1">
        <f>C10/(LPR利息计算器!$H$10*100)</f>
        <v>0</v>
      </c>
      <c r="M10" s="19">
        <f>LPR利息计算器!$B$6</f>
        <v>1000000</v>
      </c>
      <c r="N10" s="1">
        <f t="shared" si="4"/>
        <v>0</v>
      </c>
      <c r="O10" s="1">
        <f t="shared" si="5"/>
        <v>0</v>
      </c>
      <c r="P10" s="1">
        <f>N10*LPR利息计算器!$H$8</f>
        <v>0</v>
      </c>
      <c r="Q10" s="1">
        <f>O10*LPR利息计算器!$H$8</f>
        <v>0</v>
      </c>
    </row>
    <row r="11" spans="1:17" s="1" customFormat="1" x14ac:dyDescent="0.2">
      <c r="A11" s="13">
        <v>45828</v>
      </c>
      <c r="B11" s="7"/>
      <c r="C11" s="7"/>
      <c r="D11" s="3">
        <f t="shared" si="0"/>
        <v>45828</v>
      </c>
      <c r="E11" s="3">
        <f t="shared" si="6"/>
        <v>45859</v>
      </c>
      <c r="F11" s="12">
        <f>LPR利息计算器!$B$2</f>
        <v>43701</v>
      </c>
      <c r="G11" s="3">
        <f>LPR利息计算器!$B$4</f>
        <v>45664</v>
      </c>
      <c r="H11" s="13">
        <f t="shared" si="3"/>
        <v>0</v>
      </c>
      <c r="I11" s="18">
        <f t="shared" si="1"/>
        <v>0</v>
      </c>
      <c r="J11" s="1">
        <f t="shared" si="2"/>
        <v>0</v>
      </c>
      <c r="K11" s="1">
        <f>B11/(LPR利息计算器!$H$10*100)</f>
        <v>0</v>
      </c>
      <c r="L11" s="1">
        <f>C11/(LPR利息计算器!$H$10*100)</f>
        <v>0</v>
      </c>
      <c r="M11" s="19">
        <f>LPR利息计算器!$B$6</f>
        <v>1000000</v>
      </c>
      <c r="N11" s="1">
        <f t="shared" ref="N11:N20" si="7">M11*K11*J11</f>
        <v>0</v>
      </c>
      <c r="O11" s="1">
        <f t="shared" ref="O11:O20" si="8">M11*L11*J11</f>
        <v>0</v>
      </c>
      <c r="P11" s="1">
        <f>N11*LPR利息计算器!$H$8</f>
        <v>0</v>
      </c>
      <c r="Q11" s="1">
        <f>O11*LPR利息计算器!$H$8</f>
        <v>0</v>
      </c>
    </row>
    <row r="12" spans="1:17" s="1" customFormat="1" x14ac:dyDescent="0.2">
      <c r="A12" s="13">
        <v>45797</v>
      </c>
      <c r="B12" s="7"/>
      <c r="C12" s="7"/>
      <c r="D12" s="3">
        <f t="shared" si="0"/>
        <v>45797</v>
      </c>
      <c r="E12" s="3">
        <f t="shared" ref="E12:E20" si="9">A11</f>
        <v>45828</v>
      </c>
      <c r="F12" s="12">
        <f>LPR利息计算器!$B$2</f>
        <v>43701</v>
      </c>
      <c r="G12" s="3">
        <f>LPR利息计算器!$B$4</f>
        <v>45664</v>
      </c>
      <c r="H12" s="13">
        <f t="shared" si="3"/>
        <v>0</v>
      </c>
      <c r="I12" s="18">
        <f t="shared" ref="I12:I22" si="10">IF(AND(G12&gt;D12,G12&lt;=E12),G12,IF(F12&gt;E12,0,IF(G12&gt;D12,E12,0)))</f>
        <v>0</v>
      </c>
      <c r="J12" s="1">
        <f t="shared" ref="J12:J22" si="11">I12-H12</f>
        <v>0</v>
      </c>
      <c r="K12" s="1">
        <f>B12/(LPR利息计算器!$H$10*100)</f>
        <v>0</v>
      </c>
      <c r="L12" s="1">
        <f>C12/(LPR利息计算器!$H$10*100)</f>
        <v>0</v>
      </c>
      <c r="M12" s="19">
        <f>LPR利息计算器!$B$6</f>
        <v>1000000</v>
      </c>
      <c r="N12" s="1">
        <f t="shared" si="7"/>
        <v>0</v>
      </c>
      <c r="O12" s="1">
        <f t="shared" si="8"/>
        <v>0</v>
      </c>
      <c r="P12" s="1">
        <f>N12*LPR利息计算器!$H$8</f>
        <v>0</v>
      </c>
      <c r="Q12" s="1">
        <f>O12*LPR利息计算器!$H$8</f>
        <v>0</v>
      </c>
    </row>
    <row r="13" spans="1:17" s="1" customFormat="1" x14ac:dyDescent="0.2">
      <c r="A13" s="13">
        <v>45769</v>
      </c>
      <c r="B13" s="7"/>
      <c r="C13" s="7"/>
      <c r="D13" s="3">
        <f t="shared" si="0"/>
        <v>45769</v>
      </c>
      <c r="E13" s="3">
        <f t="shared" si="9"/>
        <v>45797</v>
      </c>
      <c r="F13" s="12">
        <f>LPR利息计算器!$B$2</f>
        <v>43701</v>
      </c>
      <c r="G13" s="3">
        <f>LPR利息计算器!$B$4</f>
        <v>45664</v>
      </c>
      <c r="H13" s="13">
        <f t="shared" si="3"/>
        <v>0</v>
      </c>
      <c r="I13" s="18">
        <f t="shared" si="10"/>
        <v>0</v>
      </c>
      <c r="J13" s="1">
        <f t="shared" si="11"/>
        <v>0</v>
      </c>
      <c r="K13" s="1">
        <f>B13/(LPR利息计算器!$H$10*100)</f>
        <v>0</v>
      </c>
      <c r="L13" s="1">
        <f>C13/(LPR利息计算器!$H$10*100)</f>
        <v>0</v>
      </c>
      <c r="M13" s="19">
        <f>LPR利息计算器!$B$6</f>
        <v>1000000</v>
      </c>
      <c r="N13" s="1">
        <f t="shared" si="7"/>
        <v>0</v>
      </c>
      <c r="O13" s="1">
        <f t="shared" si="8"/>
        <v>0</v>
      </c>
      <c r="P13" s="1">
        <f>N13*LPR利息计算器!$H$8</f>
        <v>0</v>
      </c>
      <c r="Q13" s="1">
        <f>O13*LPR利息计算器!$H$8</f>
        <v>0</v>
      </c>
    </row>
    <row r="14" spans="1:17" s="1" customFormat="1" x14ac:dyDescent="0.2">
      <c r="A14" s="13">
        <v>45736</v>
      </c>
      <c r="B14" s="7"/>
      <c r="C14" s="7"/>
      <c r="D14" s="3">
        <f t="shared" si="0"/>
        <v>45736</v>
      </c>
      <c r="E14" s="3">
        <f t="shared" si="9"/>
        <v>45769</v>
      </c>
      <c r="F14" s="12">
        <f>LPR利息计算器!$B$2</f>
        <v>43701</v>
      </c>
      <c r="G14" s="3">
        <f>LPR利息计算器!$B$4</f>
        <v>45664</v>
      </c>
      <c r="H14" s="13">
        <f t="shared" si="3"/>
        <v>0</v>
      </c>
      <c r="I14" s="18">
        <f t="shared" si="10"/>
        <v>0</v>
      </c>
      <c r="J14" s="1">
        <f t="shared" si="11"/>
        <v>0</v>
      </c>
      <c r="K14" s="1">
        <f>B14/(LPR利息计算器!$H$10*100)</f>
        <v>0</v>
      </c>
      <c r="L14" s="1">
        <f>C14/(LPR利息计算器!$H$10*100)</f>
        <v>0</v>
      </c>
      <c r="M14" s="19">
        <f>LPR利息计算器!$B$6</f>
        <v>1000000</v>
      </c>
      <c r="N14" s="1">
        <f t="shared" si="7"/>
        <v>0</v>
      </c>
      <c r="O14" s="1">
        <f t="shared" si="8"/>
        <v>0</v>
      </c>
      <c r="P14" s="1">
        <f>N14*LPR利息计算器!$H$8</f>
        <v>0</v>
      </c>
      <c r="Q14" s="1">
        <f>O14*LPR利息计算器!$H$8</f>
        <v>0</v>
      </c>
    </row>
    <row r="15" spans="1:17" s="1" customFormat="1" x14ac:dyDescent="0.2">
      <c r="A15" s="13">
        <v>45708</v>
      </c>
      <c r="B15" s="7"/>
      <c r="C15" s="7"/>
      <c r="D15" s="3">
        <f t="shared" si="0"/>
        <v>45708</v>
      </c>
      <c r="E15" s="3">
        <f t="shared" si="9"/>
        <v>45736</v>
      </c>
      <c r="F15" s="12">
        <f>LPR利息计算器!$B$2</f>
        <v>43701</v>
      </c>
      <c r="G15" s="3">
        <f>LPR利息计算器!$B$4</f>
        <v>45664</v>
      </c>
      <c r="H15" s="13">
        <f t="shared" si="3"/>
        <v>0</v>
      </c>
      <c r="I15" s="18">
        <f t="shared" si="10"/>
        <v>0</v>
      </c>
      <c r="J15" s="1">
        <f t="shared" si="11"/>
        <v>0</v>
      </c>
      <c r="K15" s="1">
        <f>B15/(LPR利息计算器!$H$10*100)</f>
        <v>0</v>
      </c>
      <c r="L15" s="1">
        <f>C15/(LPR利息计算器!$H$10*100)</f>
        <v>0</v>
      </c>
      <c r="M15" s="19">
        <f>LPR利息计算器!$B$6</f>
        <v>1000000</v>
      </c>
      <c r="N15" s="1">
        <f t="shared" si="7"/>
        <v>0</v>
      </c>
      <c r="O15" s="1">
        <f t="shared" si="8"/>
        <v>0</v>
      </c>
      <c r="P15" s="1">
        <f>N15*LPR利息计算器!$H$8</f>
        <v>0</v>
      </c>
      <c r="Q15" s="1">
        <f>O15*LPR利息计算器!$H$8</f>
        <v>0</v>
      </c>
    </row>
    <row r="16" spans="1:17" s="1" customFormat="1" x14ac:dyDescent="0.2">
      <c r="A16" s="13">
        <v>45677</v>
      </c>
      <c r="B16" s="7"/>
      <c r="C16" s="7"/>
      <c r="D16" s="3">
        <f t="shared" si="0"/>
        <v>45677</v>
      </c>
      <c r="E16" s="3">
        <f t="shared" si="9"/>
        <v>45708</v>
      </c>
      <c r="F16" s="12">
        <f>LPR利息计算器!$B$2</f>
        <v>43701</v>
      </c>
      <c r="G16" s="3">
        <f>LPR利息计算器!$B$4</f>
        <v>45664</v>
      </c>
      <c r="H16" s="13">
        <f t="shared" si="3"/>
        <v>0</v>
      </c>
      <c r="I16" s="18">
        <f t="shared" si="10"/>
        <v>0</v>
      </c>
      <c r="J16" s="1">
        <f t="shared" si="11"/>
        <v>0</v>
      </c>
      <c r="K16" s="1">
        <f>B16/(LPR利息计算器!$H$10*100)</f>
        <v>0</v>
      </c>
      <c r="L16" s="1">
        <f>C16/(LPR利息计算器!$H$10*100)</f>
        <v>0</v>
      </c>
      <c r="M16" s="19">
        <f>LPR利息计算器!$B$6</f>
        <v>1000000</v>
      </c>
      <c r="N16" s="1">
        <f t="shared" si="7"/>
        <v>0</v>
      </c>
      <c r="O16" s="1">
        <f t="shared" si="8"/>
        <v>0</v>
      </c>
      <c r="P16" s="1">
        <f>N16*LPR利息计算器!$H$8</f>
        <v>0</v>
      </c>
      <c r="Q16" s="1">
        <f>O16*LPR利息计算器!$H$8</f>
        <v>0</v>
      </c>
    </row>
    <row r="17" spans="1:17" s="1" customFormat="1" x14ac:dyDescent="0.2">
      <c r="A17" s="13">
        <v>45646</v>
      </c>
      <c r="B17" s="7">
        <v>3.1</v>
      </c>
      <c r="C17" s="7">
        <v>3.6</v>
      </c>
      <c r="D17" s="3">
        <f t="shared" si="0"/>
        <v>45646</v>
      </c>
      <c r="E17" s="3">
        <f t="shared" si="9"/>
        <v>45677</v>
      </c>
      <c r="F17" s="12">
        <f>LPR利息计算器!$B$2</f>
        <v>43701</v>
      </c>
      <c r="G17" s="3">
        <f>LPR利息计算器!$B$4</f>
        <v>45664</v>
      </c>
      <c r="H17" s="13">
        <f t="shared" ref="H17:H22" si="12">IF(AND(F17&gt;=D17,F17&lt;=E17),F17,IF(F17&gt;E17,0,IF(G17&gt;D17,D17,0)))</f>
        <v>45646</v>
      </c>
      <c r="I17" s="18">
        <f t="shared" si="10"/>
        <v>45664</v>
      </c>
      <c r="J17" s="1">
        <f t="shared" si="11"/>
        <v>18</v>
      </c>
      <c r="K17" s="1">
        <f>B17/(LPR利息计算器!$H$10*100)</f>
        <v>8.4931506849315072E-5</v>
      </c>
      <c r="L17" s="1">
        <f>C17/(LPR利息计算器!$H$10*100)</f>
        <v>9.8630136986301367E-5</v>
      </c>
      <c r="M17" s="19">
        <f>LPR利息计算器!$B$6</f>
        <v>1000000</v>
      </c>
      <c r="N17" s="1">
        <f t="shared" si="7"/>
        <v>1528.7671232876712</v>
      </c>
      <c r="O17" s="1">
        <f t="shared" si="8"/>
        <v>1775.3424657534247</v>
      </c>
      <c r="P17" s="1">
        <f>N17*LPR利息计算器!$H$8</f>
        <v>1528.7671232876712</v>
      </c>
      <c r="Q17" s="1">
        <f>O17*LPR利息计算器!$H$8</f>
        <v>1775.3424657534247</v>
      </c>
    </row>
    <row r="18" spans="1:17" s="1" customFormat="1" x14ac:dyDescent="0.2">
      <c r="A18" s="13">
        <v>45616</v>
      </c>
      <c r="B18" s="7">
        <v>3.1</v>
      </c>
      <c r="C18" s="7">
        <v>3.6</v>
      </c>
      <c r="D18" s="3">
        <f t="shared" si="0"/>
        <v>45616</v>
      </c>
      <c r="E18" s="3">
        <f t="shared" si="9"/>
        <v>45646</v>
      </c>
      <c r="F18" s="12">
        <f>LPR利息计算器!$B$2</f>
        <v>43701</v>
      </c>
      <c r="G18" s="3">
        <f>LPR利息计算器!$B$4</f>
        <v>45664</v>
      </c>
      <c r="H18" s="13">
        <f t="shared" si="12"/>
        <v>45616</v>
      </c>
      <c r="I18" s="18">
        <f t="shared" si="10"/>
        <v>45646</v>
      </c>
      <c r="J18" s="1">
        <f t="shared" si="11"/>
        <v>30</v>
      </c>
      <c r="K18" s="1">
        <f>B18/(LPR利息计算器!$H$10*100)</f>
        <v>8.4931506849315072E-5</v>
      </c>
      <c r="L18" s="1">
        <f>C18/(LPR利息计算器!$H$10*100)</f>
        <v>9.8630136986301367E-5</v>
      </c>
      <c r="M18" s="19">
        <f>LPR利息计算器!$B$6</f>
        <v>1000000</v>
      </c>
      <c r="N18" s="1">
        <f t="shared" si="7"/>
        <v>2547.9452054794519</v>
      </c>
      <c r="O18" s="1">
        <f t="shared" si="8"/>
        <v>2958.9041095890411</v>
      </c>
      <c r="P18" s="1">
        <f>N18*LPR利息计算器!$H$8</f>
        <v>2547.9452054794519</v>
      </c>
      <c r="Q18" s="1">
        <f>O18*LPR利息计算器!$H$8</f>
        <v>2958.9041095890411</v>
      </c>
    </row>
    <row r="19" spans="1:17" s="1" customFormat="1" x14ac:dyDescent="0.2">
      <c r="A19" s="13">
        <v>45586</v>
      </c>
      <c r="B19" s="7">
        <v>3.1</v>
      </c>
      <c r="C19" s="7">
        <v>3.6</v>
      </c>
      <c r="D19" s="3">
        <f t="shared" si="0"/>
        <v>45586</v>
      </c>
      <c r="E19" s="3">
        <f t="shared" si="9"/>
        <v>45616</v>
      </c>
      <c r="F19" s="12">
        <f>LPR利息计算器!$B$2</f>
        <v>43701</v>
      </c>
      <c r="G19" s="3">
        <f>LPR利息计算器!$B$4</f>
        <v>45664</v>
      </c>
      <c r="H19" s="13">
        <f t="shared" si="12"/>
        <v>45586</v>
      </c>
      <c r="I19" s="18">
        <f t="shared" si="10"/>
        <v>45616</v>
      </c>
      <c r="J19" s="1">
        <f t="shared" si="11"/>
        <v>30</v>
      </c>
      <c r="K19" s="1">
        <f>B19/(LPR利息计算器!$H$10*100)</f>
        <v>8.4931506849315072E-5</v>
      </c>
      <c r="L19" s="1">
        <f>C19/(LPR利息计算器!$H$10*100)</f>
        <v>9.8630136986301367E-5</v>
      </c>
      <c r="M19" s="19">
        <f>LPR利息计算器!$B$6</f>
        <v>1000000</v>
      </c>
      <c r="N19" s="1">
        <f t="shared" si="7"/>
        <v>2547.9452054794519</v>
      </c>
      <c r="O19" s="1">
        <f t="shared" si="8"/>
        <v>2958.9041095890411</v>
      </c>
      <c r="P19" s="1">
        <f>N19*LPR利息计算器!$H$8</f>
        <v>2547.9452054794519</v>
      </c>
      <c r="Q19" s="1">
        <f>O19*LPR利息计算器!$H$8</f>
        <v>2958.9041095890411</v>
      </c>
    </row>
    <row r="20" spans="1:17" s="1" customFormat="1" x14ac:dyDescent="0.2">
      <c r="A20" s="13">
        <v>45555</v>
      </c>
      <c r="B20" s="7">
        <v>3.35</v>
      </c>
      <c r="C20" s="7">
        <v>3.85</v>
      </c>
      <c r="D20" s="3">
        <f t="shared" si="0"/>
        <v>45555</v>
      </c>
      <c r="E20" s="3">
        <f t="shared" si="9"/>
        <v>45586</v>
      </c>
      <c r="F20" s="12">
        <f>LPR利息计算器!$B$2</f>
        <v>43701</v>
      </c>
      <c r="G20" s="3">
        <f>LPR利息计算器!$B$4</f>
        <v>45664</v>
      </c>
      <c r="H20" s="13">
        <f t="shared" si="12"/>
        <v>45555</v>
      </c>
      <c r="I20" s="18">
        <f t="shared" si="10"/>
        <v>45586</v>
      </c>
      <c r="J20" s="1">
        <f t="shared" si="11"/>
        <v>31</v>
      </c>
      <c r="K20" s="1">
        <f>B20/(LPR利息计算器!$H$10*100)</f>
        <v>9.178082191780822E-5</v>
      </c>
      <c r="L20" s="1">
        <f>C20/(LPR利息计算器!$H$10*100)</f>
        <v>1.0547945205479453E-4</v>
      </c>
      <c r="M20" s="19">
        <f>LPR利息计算器!$B$6</f>
        <v>1000000</v>
      </c>
      <c r="N20" s="1">
        <f t="shared" si="7"/>
        <v>2845.205479452055</v>
      </c>
      <c r="O20" s="1">
        <f t="shared" si="8"/>
        <v>3269.8630136986303</v>
      </c>
      <c r="P20" s="1">
        <f>N20*LPR利息计算器!$H$8</f>
        <v>2845.205479452055</v>
      </c>
      <c r="Q20" s="1">
        <f>O20*LPR利息计算器!$H$8</f>
        <v>3269.8630136986303</v>
      </c>
    </row>
    <row r="21" spans="1:17" s="1" customFormat="1" x14ac:dyDescent="0.2">
      <c r="A21" s="13">
        <v>45524</v>
      </c>
      <c r="B21" s="7">
        <v>3.35</v>
      </c>
      <c r="C21" s="7">
        <v>3.85</v>
      </c>
      <c r="D21" s="3">
        <f t="shared" si="0"/>
        <v>45524</v>
      </c>
      <c r="E21" s="3">
        <f t="shared" ref="E21:E45" si="13">A20</f>
        <v>45555</v>
      </c>
      <c r="F21" s="12">
        <f>LPR利息计算器!$B$2</f>
        <v>43701</v>
      </c>
      <c r="G21" s="3">
        <f>LPR利息计算器!$B$4</f>
        <v>45664</v>
      </c>
      <c r="H21" s="13">
        <f t="shared" si="12"/>
        <v>45524</v>
      </c>
      <c r="I21" s="18">
        <f t="shared" si="10"/>
        <v>45555</v>
      </c>
      <c r="J21" s="1">
        <f t="shared" si="11"/>
        <v>31</v>
      </c>
      <c r="K21" s="1">
        <f>B21/(LPR利息计算器!$H$10*100)</f>
        <v>9.178082191780822E-5</v>
      </c>
      <c r="L21" s="1">
        <f>C21/(LPR利息计算器!$H$10*100)</f>
        <v>1.0547945205479453E-4</v>
      </c>
      <c r="M21" s="19">
        <f>LPR利息计算器!$B$6</f>
        <v>1000000</v>
      </c>
      <c r="N21" s="1">
        <f t="shared" ref="N21:N30" si="14">M21*K21*J21</f>
        <v>2845.205479452055</v>
      </c>
      <c r="O21" s="1">
        <f t="shared" ref="O21:O30" si="15">M21*L21*J21</f>
        <v>3269.8630136986303</v>
      </c>
      <c r="P21" s="1">
        <f>N21*LPR利息计算器!$H$8</f>
        <v>2845.205479452055</v>
      </c>
      <c r="Q21" s="1">
        <f>O21*LPR利息计算器!$H$8</f>
        <v>3269.8630136986303</v>
      </c>
    </row>
    <row r="22" spans="1:17" s="1" customFormat="1" x14ac:dyDescent="0.2">
      <c r="A22" s="13">
        <v>45495</v>
      </c>
      <c r="B22" s="7">
        <v>3.35</v>
      </c>
      <c r="C22" s="7">
        <v>3.85</v>
      </c>
      <c r="D22" s="3">
        <f t="shared" si="0"/>
        <v>45495</v>
      </c>
      <c r="E22" s="3">
        <f t="shared" si="13"/>
        <v>45524</v>
      </c>
      <c r="F22" s="12">
        <f>LPR利息计算器!$B$2</f>
        <v>43701</v>
      </c>
      <c r="G22" s="3">
        <f>LPR利息计算器!$B$4</f>
        <v>45664</v>
      </c>
      <c r="H22" s="13">
        <f t="shared" si="12"/>
        <v>45495</v>
      </c>
      <c r="I22" s="18">
        <f t="shared" si="10"/>
        <v>45524</v>
      </c>
      <c r="J22" s="1">
        <f t="shared" si="11"/>
        <v>29</v>
      </c>
      <c r="K22" s="1">
        <f>B22/(LPR利息计算器!$H$10*100)</f>
        <v>9.178082191780822E-5</v>
      </c>
      <c r="L22" s="1">
        <f>C22/(LPR利息计算器!$H$10*100)</f>
        <v>1.0547945205479453E-4</v>
      </c>
      <c r="M22" s="19">
        <f>LPR利息计算器!$B$6</f>
        <v>1000000</v>
      </c>
      <c r="N22" s="1">
        <f t="shared" si="14"/>
        <v>2661.6438356164385</v>
      </c>
      <c r="O22" s="1">
        <f t="shared" si="15"/>
        <v>3058.9041095890411</v>
      </c>
      <c r="P22" s="1">
        <f>N22*LPR利息计算器!$H$8</f>
        <v>2661.6438356164385</v>
      </c>
      <c r="Q22" s="1">
        <f>O22*LPR利息计算器!$H$8</f>
        <v>3058.9041095890411</v>
      </c>
    </row>
    <row r="23" spans="1:17" s="1" customFormat="1" x14ac:dyDescent="0.2">
      <c r="A23" s="13">
        <v>45463</v>
      </c>
      <c r="B23" s="7">
        <v>3.45</v>
      </c>
      <c r="C23" s="7">
        <v>3.95</v>
      </c>
      <c r="D23" s="3">
        <f t="shared" si="0"/>
        <v>45463</v>
      </c>
      <c r="E23" s="3">
        <f t="shared" si="13"/>
        <v>45495</v>
      </c>
      <c r="F23" s="12">
        <f>LPR利息计算器!$B$2</f>
        <v>43701</v>
      </c>
      <c r="G23" s="3">
        <f>LPR利息计算器!$B$4</f>
        <v>45664</v>
      </c>
      <c r="H23" s="13">
        <f t="shared" ref="H23:H45" si="16">IF(AND(F23&gt;=D23,F23&lt;=E23),F23,IF(F23&gt;E23,0,IF(G23&gt;D23,D23,0)))</f>
        <v>45463</v>
      </c>
      <c r="I23" s="18">
        <f t="shared" ref="I23:I45" si="17">IF(AND(G23&gt;D23,G23&lt;=E23),G23,IF(F23&gt;E23,0,IF(G23&gt;D23,E23,0)))</f>
        <v>45495</v>
      </c>
      <c r="J23" s="1">
        <f t="shared" ref="J23:J45" si="18">I23-H23</f>
        <v>32</v>
      </c>
      <c r="K23" s="1">
        <f>B23/(LPR利息计算器!$H$10*100)</f>
        <v>9.4520547945205481E-5</v>
      </c>
      <c r="L23" s="1">
        <f>C23/(LPR利息计算器!$H$10*100)</f>
        <v>1.0821917808219179E-4</v>
      </c>
      <c r="M23" s="19">
        <f>LPR利息计算器!$B$6</f>
        <v>1000000</v>
      </c>
      <c r="N23" s="1">
        <f t="shared" si="14"/>
        <v>3024.6575342465753</v>
      </c>
      <c r="O23" s="1">
        <f t="shared" si="15"/>
        <v>3463.0136986301372</v>
      </c>
      <c r="P23" s="1">
        <f>N23*LPR利息计算器!$H$8</f>
        <v>3024.6575342465753</v>
      </c>
      <c r="Q23" s="1">
        <f>O23*LPR利息计算器!$H$8</f>
        <v>3463.0136986301372</v>
      </c>
    </row>
    <row r="24" spans="1:17" s="2" customFormat="1" x14ac:dyDescent="0.2">
      <c r="A24" s="13">
        <v>45432</v>
      </c>
      <c r="B24" s="7">
        <v>3.45</v>
      </c>
      <c r="C24" s="7">
        <v>3.95</v>
      </c>
      <c r="D24" s="3">
        <f t="shared" si="0"/>
        <v>45432</v>
      </c>
      <c r="E24" s="3">
        <f t="shared" si="13"/>
        <v>45463</v>
      </c>
      <c r="F24" s="12">
        <f>LPR利息计算器!$B$2</f>
        <v>43701</v>
      </c>
      <c r="G24" s="3">
        <f>LPR利息计算器!$B$4</f>
        <v>45664</v>
      </c>
      <c r="H24" s="13">
        <f t="shared" si="16"/>
        <v>45432</v>
      </c>
      <c r="I24" s="18">
        <f t="shared" si="17"/>
        <v>45463</v>
      </c>
      <c r="J24" s="1">
        <f t="shared" si="18"/>
        <v>31</v>
      </c>
      <c r="K24" s="1">
        <f>B24/(LPR利息计算器!$H$10*100)</f>
        <v>9.4520547945205481E-5</v>
      </c>
      <c r="L24" s="1">
        <f>C24/(LPR利息计算器!$H$10*100)</f>
        <v>1.0821917808219179E-4</v>
      </c>
      <c r="M24" s="19">
        <f>LPR利息计算器!$B$6</f>
        <v>1000000</v>
      </c>
      <c r="N24" s="1">
        <f t="shared" si="14"/>
        <v>2930.1369863013697</v>
      </c>
      <c r="O24" s="1">
        <f t="shared" si="15"/>
        <v>3354.7945205479455</v>
      </c>
      <c r="P24" s="1">
        <f>N24*LPR利息计算器!$H$8</f>
        <v>2930.1369863013697</v>
      </c>
      <c r="Q24" s="1">
        <f>O24*LPR利息计算器!$H$8</f>
        <v>3354.7945205479455</v>
      </c>
    </row>
    <row r="25" spans="1:17" x14ac:dyDescent="0.2">
      <c r="A25" s="13">
        <v>45404</v>
      </c>
      <c r="B25" s="7">
        <v>3.45</v>
      </c>
      <c r="C25" s="7">
        <v>3.95</v>
      </c>
      <c r="D25" s="3">
        <f t="shared" si="0"/>
        <v>45404</v>
      </c>
      <c r="E25" s="3">
        <f t="shared" si="13"/>
        <v>45432</v>
      </c>
      <c r="F25" s="12">
        <f>LPR利息计算器!$B$2</f>
        <v>43701</v>
      </c>
      <c r="G25" s="3">
        <f>LPR利息计算器!$B$4</f>
        <v>45664</v>
      </c>
      <c r="H25" s="13">
        <f t="shared" si="16"/>
        <v>45404</v>
      </c>
      <c r="I25" s="18">
        <f t="shared" si="17"/>
        <v>45432</v>
      </c>
      <c r="J25" s="1">
        <f t="shared" si="18"/>
        <v>28</v>
      </c>
      <c r="K25" s="1">
        <f>B25/(LPR利息计算器!$H$10*100)</f>
        <v>9.4520547945205481E-5</v>
      </c>
      <c r="L25" s="1">
        <f>C25/(LPR利息计算器!$H$10*100)</f>
        <v>1.0821917808219179E-4</v>
      </c>
      <c r="M25" s="19">
        <f>LPR利息计算器!$B$6</f>
        <v>1000000</v>
      </c>
      <c r="N25" s="1">
        <f t="shared" si="14"/>
        <v>2646.5753424657532</v>
      </c>
      <c r="O25" s="1">
        <f t="shared" si="15"/>
        <v>3030.1369863013701</v>
      </c>
      <c r="P25" s="1">
        <f>N25*LPR利息计算器!$H$8</f>
        <v>2646.5753424657532</v>
      </c>
      <c r="Q25" s="1">
        <f>O25*LPR利息计算器!$H$8</f>
        <v>3030.1369863013701</v>
      </c>
    </row>
    <row r="26" spans="1:17" x14ac:dyDescent="0.2">
      <c r="A26" s="13">
        <v>45371</v>
      </c>
      <c r="B26" s="7">
        <v>3.45</v>
      </c>
      <c r="C26" s="7">
        <v>3.95</v>
      </c>
      <c r="D26" s="3">
        <f t="shared" si="0"/>
        <v>45371</v>
      </c>
      <c r="E26" s="3">
        <f t="shared" si="13"/>
        <v>45404</v>
      </c>
      <c r="F26" s="12">
        <f>LPR利息计算器!$B$2</f>
        <v>43701</v>
      </c>
      <c r="G26" s="3">
        <f>LPR利息计算器!$B$4</f>
        <v>45664</v>
      </c>
      <c r="H26" s="13">
        <f t="shared" si="16"/>
        <v>45371</v>
      </c>
      <c r="I26" s="18">
        <f t="shared" si="17"/>
        <v>45404</v>
      </c>
      <c r="J26" s="1">
        <f t="shared" si="18"/>
        <v>33</v>
      </c>
      <c r="K26" s="1">
        <f>B26/(LPR利息计算器!$H$10*100)</f>
        <v>9.4520547945205481E-5</v>
      </c>
      <c r="L26" s="1">
        <f>C26/(LPR利息计算器!$H$10*100)</f>
        <v>1.0821917808219179E-4</v>
      </c>
      <c r="M26" s="19">
        <f>LPR利息计算器!$B$6</f>
        <v>1000000</v>
      </c>
      <c r="N26" s="1">
        <f t="shared" si="14"/>
        <v>3119.178082191781</v>
      </c>
      <c r="O26" s="1">
        <f t="shared" si="15"/>
        <v>3571.232876712329</v>
      </c>
      <c r="P26" s="1">
        <f>N26*LPR利息计算器!$H$8</f>
        <v>3119.178082191781</v>
      </c>
      <c r="Q26" s="1">
        <f>O26*LPR利息计算器!$H$8</f>
        <v>3571.232876712329</v>
      </c>
    </row>
    <row r="27" spans="1:17" x14ac:dyDescent="0.2">
      <c r="A27" s="13">
        <v>45342</v>
      </c>
      <c r="B27" s="7">
        <v>3.45</v>
      </c>
      <c r="C27" s="7">
        <v>3.95</v>
      </c>
      <c r="D27" s="3">
        <f t="shared" si="0"/>
        <v>45342</v>
      </c>
      <c r="E27" s="3">
        <f t="shared" si="13"/>
        <v>45371</v>
      </c>
      <c r="F27" s="12">
        <f>LPR利息计算器!$B$2</f>
        <v>43701</v>
      </c>
      <c r="G27" s="3">
        <f>LPR利息计算器!$B$4</f>
        <v>45664</v>
      </c>
      <c r="H27" s="13">
        <f t="shared" si="16"/>
        <v>45342</v>
      </c>
      <c r="I27" s="18">
        <f t="shared" si="17"/>
        <v>45371</v>
      </c>
      <c r="J27" s="1">
        <f t="shared" si="18"/>
        <v>29</v>
      </c>
      <c r="K27" s="1">
        <f>B27/(LPR利息计算器!$H$10*100)</f>
        <v>9.4520547945205481E-5</v>
      </c>
      <c r="L27" s="1">
        <f>C27/(LPR利息计算器!$H$10*100)</f>
        <v>1.0821917808219179E-4</v>
      </c>
      <c r="M27" s="19">
        <f>LPR利息计算器!$B$6</f>
        <v>1000000</v>
      </c>
      <c r="N27" s="1">
        <f t="shared" si="14"/>
        <v>2741.0958904109589</v>
      </c>
      <c r="O27" s="1">
        <f t="shared" si="15"/>
        <v>3138.3561643835619</v>
      </c>
      <c r="P27" s="1">
        <f>N27*LPR利息计算器!$H$8</f>
        <v>2741.0958904109589</v>
      </c>
      <c r="Q27" s="1">
        <f>O27*LPR利息计算器!$H$8</f>
        <v>3138.3561643835619</v>
      </c>
    </row>
    <row r="28" spans="1:17" x14ac:dyDescent="0.2">
      <c r="A28" s="13">
        <v>45313</v>
      </c>
      <c r="B28" s="7">
        <v>3.45</v>
      </c>
      <c r="C28" s="7">
        <v>4.2</v>
      </c>
      <c r="D28" s="3">
        <f t="shared" si="0"/>
        <v>45313</v>
      </c>
      <c r="E28" s="3">
        <f t="shared" si="13"/>
        <v>45342</v>
      </c>
      <c r="F28" s="12">
        <f>LPR利息计算器!$B$2</f>
        <v>43701</v>
      </c>
      <c r="G28" s="3">
        <f>LPR利息计算器!$B$4</f>
        <v>45664</v>
      </c>
      <c r="H28" s="13">
        <f t="shared" si="16"/>
        <v>45313</v>
      </c>
      <c r="I28" s="18">
        <f t="shared" si="17"/>
        <v>45342</v>
      </c>
      <c r="J28" s="1">
        <f t="shared" si="18"/>
        <v>29</v>
      </c>
      <c r="K28" s="1">
        <f>B28/(LPR利息计算器!$H$10*100)</f>
        <v>9.4520547945205481E-5</v>
      </c>
      <c r="L28" s="1">
        <f>C28/(LPR利息计算器!$H$10*100)</f>
        <v>1.1506849315068494E-4</v>
      </c>
      <c r="M28" s="19">
        <f>LPR利息计算器!$B$6</f>
        <v>1000000</v>
      </c>
      <c r="N28" s="1">
        <f t="shared" si="14"/>
        <v>2741.0958904109589</v>
      </c>
      <c r="O28" s="1">
        <f t="shared" si="15"/>
        <v>3336.9863013698632</v>
      </c>
      <c r="P28" s="1">
        <f>N28*LPR利息计算器!$H$8</f>
        <v>2741.0958904109589</v>
      </c>
      <c r="Q28" s="1">
        <f>O28*LPR利息计算器!$H$8</f>
        <v>3336.9863013698632</v>
      </c>
    </row>
    <row r="29" spans="1:17" x14ac:dyDescent="0.2">
      <c r="A29" s="13">
        <v>45280</v>
      </c>
      <c r="B29" s="7">
        <v>3.45</v>
      </c>
      <c r="C29" s="7">
        <v>4.2</v>
      </c>
      <c r="D29" s="3">
        <f t="shared" si="0"/>
        <v>45280</v>
      </c>
      <c r="E29" s="3">
        <f t="shared" si="13"/>
        <v>45313</v>
      </c>
      <c r="F29" s="12">
        <f>LPR利息计算器!$B$2</f>
        <v>43701</v>
      </c>
      <c r="G29" s="3">
        <f>LPR利息计算器!$B$4</f>
        <v>45664</v>
      </c>
      <c r="H29" s="13">
        <f t="shared" si="16"/>
        <v>45280</v>
      </c>
      <c r="I29" s="18">
        <f t="shared" si="17"/>
        <v>45313</v>
      </c>
      <c r="J29" s="1">
        <f t="shared" si="18"/>
        <v>33</v>
      </c>
      <c r="K29" s="1">
        <f>B29/(LPR利息计算器!$H$10*100)</f>
        <v>9.4520547945205481E-5</v>
      </c>
      <c r="L29" s="1">
        <f>C29/(LPR利息计算器!$H$10*100)</f>
        <v>1.1506849315068494E-4</v>
      </c>
      <c r="M29" s="19">
        <f>LPR利息计算器!$B$6</f>
        <v>1000000</v>
      </c>
      <c r="N29" s="1">
        <f t="shared" si="14"/>
        <v>3119.178082191781</v>
      </c>
      <c r="O29" s="1">
        <f t="shared" si="15"/>
        <v>3797.260273972603</v>
      </c>
      <c r="P29" s="1">
        <f>N29*LPR利息计算器!$H$8</f>
        <v>3119.178082191781</v>
      </c>
      <c r="Q29" s="1">
        <f>O29*LPR利息计算器!$H$8</f>
        <v>3797.260273972603</v>
      </c>
    </row>
    <row r="30" spans="1:17" x14ac:dyDescent="0.2">
      <c r="A30" s="13">
        <v>45250</v>
      </c>
      <c r="B30" s="7">
        <v>3.45</v>
      </c>
      <c r="C30" s="7">
        <v>4.2</v>
      </c>
      <c r="D30" s="3">
        <f t="shared" si="0"/>
        <v>45250</v>
      </c>
      <c r="E30" s="3">
        <f t="shared" si="13"/>
        <v>45280</v>
      </c>
      <c r="F30" s="12">
        <f>LPR利息计算器!$B$2</f>
        <v>43701</v>
      </c>
      <c r="G30" s="3">
        <f>LPR利息计算器!$B$4</f>
        <v>45664</v>
      </c>
      <c r="H30" s="13">
        <f t="shared" si="16"/>
        <v>45250</v>
      </c>
      <c r="I30" s="18">
        <f t="shared" si="17"/>
        <v>45280</v>
      </c>
      <c r="J30" s="1">
        <f t="shared" si="18"/>
        <v>30</v>
      </c>
      <c r="K30" s="1">
        <f>B30/(LPR利息计算器!$H$10*100)</f>
        <v>9.4520547945205481E-5</v>
      </c>
      <c r="L30" s="1">
        <f>C30/(LPR利息计算器!$H$10*100)</f>
        <v>1.1506849315068494E-4</v>
      </c>
      <c r="M30" s="19">
        <f>LPR利息计算器!$B$6</f>
        <v>1000000</v>
      </c>
      <c r="N30" s="1">
        <f t="shared" si="14"/>
        <v>2835.6164383561645</v>
      </c>
      <c r="O30" s="1">
        <f t="shared" si="15"/>
        <v>3452.0547945205485</v>
      </c>
      <c r="P30" s="1">
        <f>N30*LPR利息计算器!$H$8</f>
        <v>2835.6164383561645</v>
      </c>
      <c r="Q30" s="1">
        <f>O30*LPR利息计算器!$H$8</f>
        <v>3452.0547945205485</v>
      </c>
    </row>
    <row r="31" spans="1:17" x14ac:dyDescent="0.2">
      <c r="A31" s="13">
        <v>45219</v>
      </c>
      <c r="B31" s="7">
        <v>3.45</v>
      </c>
      <c r="C31" s="7">
        <v>4.2</v>
      </c>
      <c r="D31" s="3">
        <f t="shared" si="0"/>
        <v>45219</v>
      </c>
      <c r="E31" s="3">
        <f t="shared" si="13"/>
        <v>45250</v>
      </c>
      <c r="F31" s="12">
        <f>LPR利息计算器!$B$2</f>
        <v>43701</v>
      </c>
      <c r="G31" s="3">
        <f>LPR利息计算器!$B$4</f>
        <v>45664</v>
      </c>
      <c r="H31" s="13">
        <f t="shared" si="16"/>
        <v>45219</v>
      </c>
      <c r="I31" s="18">
        <f t="shared" si="17"/>
        <v>45250</v>
      </c>
      <c r="J31" s="1">
        <f t="shared" si="18"/>
        <v>31</v>
      </c>
      <c r="K31" s="1">
        <f>B31/(LPR利息计算器!$H$10*100)</f>
        <v>9.4520547945205481E-5</v>
      </c>
      <c r="L31" s="1">
        <f>C31/(LPR利息计算器!$H$10*100)</f>
        <v>1.1506849315068494E-4</v>
      </c>
      <c r="M31" s="19">
        <f>LPR利息计算器!$B$6</f>
        <v>1000000</v>
      </c>
      <c r="N31" s="1">
        <f t="shared" ref="N31:N45" si="19">M31*K31*J31</f>
        <v>2930.1369863013697</v>
      </c>
      <c r="O31" s="1">
        <f t="shared" ref="O31:O45" si="20">M31*L31*J31</f>
        <v>3567.1232876712334</v>
      </c>
      <c r="P31" s="1">
        <f>N31*LPR利息计算器!$H$8</f>
        <v>2930.1369863013697</v>
      </c>
      <c r="Q31" s="1">
        <f>O31*LPR利息计算器!$H$8</f>
        <v>3567.1232876712334</v>
      </c>
    </row>
    <row r="32" spans="1:17" x14ac:dyDescent="0.2">
      <c r="A32" s="13">
        <v>45189</v>
      </c>
      <c r="B32" s="7">
        <v>3.45</v>
      </c>
      <c r="C32" s="7">
        <v>4.2</v>
      </c>
      <c r="D32" s="3">
        <f t="shared" si="0"/>
        <v>45189</v>
      </c>
      <c r="E32" s="3">
        <f t="shared" si="13"/>
        <v>45219</v>
      </c>
      <c r="F32" s="12">
        <f>LPR利息计算器!$B$2</f>
        <v>43701</v>
      </c>
      <c r="G32" s="3">
        <f>LPR利息计算器!$B$4</f>
        <v>45664</v>
      </c>
      <c r="H32" s="13">
        <f t="shared" si="16"/>
        <v>45189</v>
      </c>
      <c r="I32" s="18">
        <f t="shared" si="17"/>
        <v>45219</v>
      </c>
      <c r="J32" s="1">
        <f t="shared" si="18"/>
        <v>30</v>
      </c>
      <c r="K32" s="1">
        <f>B32/(LPR利息计算器!$H$10*100)</f>
        <v>9.4520547945205481E-5</v>
      </c>
      <c r="L32" s="1">
        <f>C32/(LPR利息计算器!$H$10*100)</f>
        <v>1.1506849315068494E-4</v>
      </c>
      <c r="M32" s="19">
        <f>LPR利息计算器!$B$6</f>
        <v>1000000</v>
      </c>
      <c r="N32" s="1">
        <f t="shared" si="19"/>
        <v>2835.6164383561645</v>
      </c>
      <c r="O32" s="1">
        <f t="shared" si="20"/>
        <v>3452.0547945205485</v>
      </c>
      <c r="P32" s="1">
        <f>N32*LPR利息计算器!$H$8</f>
        <v>2835.6164383561645</v>
      </c>
      <c r="Q32" s="1">
        <f>O32*LPR利息计算器!$H$8</f>
        <v>3452.0547945205485</v>
      </c>
    </row>
    <row r="33" spans="1:17" x14ac:dyDescent="0.2">
      <c r="A33" s="13">
        <v>45159</v>
      </c>
      <c r="B33" s="7">
        <v>3.45</v>
      </c>
      <c r="C33" s="7">
        <v>4.2</v>
      </c>
      <c r="D33" s="3">
        <f t="shared" si="0"/>
        <v>45159</v>
      </c>
      <c r="E33" s="3">
        <f t="shared" si="13"/>
        <v>45189</v>
      </c>
      <c r="F33" s="12">
        <f>LPR利息计算器!$B$2</f>
        <v>43701</v>
      </c>
      <c r="G33" s="3">
        <f>LPR利息计算器!$B$4</f>
        <v>45664</v>
      </c>
      <c r="H33" s="13">
        <f t="shared" si="16"/>
        <v>45159</v>
      </c>
      <c r="I33" s="18">
        <f t="shared" si="17"/>
        <v>45189</v>
      </c>
      <c r="J33" s="1">
        <f t="shared" si="18"/>
        <v>30</v>
      </c>
      <c r="K33" s="1">
        <f>B33/(LPR利息计算器!$H$10*100)</f>
        <v>9.4520547945205481E-5</v>
      </c>
      <c r="L33" s="1">
        <f>C33/(LPR利息计算器!$H$10*100)</f>
        <v>1.1506849315068494E-4</v>
      </c>
      <c r="M33" s="19">
        <f>LPR利息计算器!$B$6</f>
        <v>1000000</v>
      </c>
      <c r="N33" s="1">
        <f t="shared" si="19"/>
        <v>2835.6164383561645</v>
      </c>
      <c r="O33" s="1">
        <f t="shared" si="20"/>
        <v>3452.0547945205485</v>
      </c>
      <c r="P33" s="1">
        <f>N33*LPR利息计算器!$H$8</f>
        <v>2835.6164383561645</v>
      </c>
      <c r="Q33" s="1">
        <f>O33*LPR利息计算器!$H$8</f>
        <v>3452.0547945205485</v>
      </c>
    </row>
    <row r="34" spans="1:17" x14ac:dyDescent="0.2">
      <c r="A34" s="13">
        <v>45127</v>
      </c>
      <c r="B34" s="7">
        <v>3.55</v>
      </c>
      <c r="C34" s="7">
        <v>4.2</v>
      </c>
      <c r="D34" s="3">
        <f t="shared" si="0"/>
        <v>45127</v>
      </c>
      <c r="E34" s="3">
        <f t="shared" si="13"/>
        <v>45159</v>
      </c>
      <c r="F34" s="12">
        <f>LPR利息计算器!$B$2</f>
        <v>43701</v>
      </c>
      <c r="G34" s="3">
        <f>LPR利息计算器!$B$4</f>
        <v>45664</v>
      </c>
      <c r="H34" s="13">
        <f t="shared" si="16"/>
        <v>45127</v>
      </c>
      <c r="I34" s="18">
        <f t="shared" si="17"/>
        <v>45159</v>
      </c>
      <c r="J34" s="1">
        <f t="shared" si="18"/>
        <v>32</v>
      </c>
      <c r="K34" s="1">
        <f>B34/(LPR利息计算器!$H$10*100)</f>
        <v>9.726027397260273E-5</v>
      </c>
      <c r="L34" s="1">
        <f>C34/(LPR利息计算器!$H$10*100)</f>
        <v>1.1506849315068494E-4</v>
      </c>
      <c r="M34" s="19">
        <f>LPR利息计算器!$B$6</f>
        <v>1000000</v>
      </c>
      <c r="N34" s="1">
        <f t="shared" si="19"/>
        <v>3112.3287671232874</v>
      </c>
      <c r="O34" s="1">
        <f t="shared" si="20"/>
        <v>3682.1917808219182</v>
      </c>
      <c r="P34" s="1">
        <f>N34*LPR利息计算器!$H$8</f>
        <v>3112.3287671232874</v>
      </c>
      <c r="Q34" s="1">
        <f>O34*LPR利息计算器!$H$8</f>
        <v>3682.1917808219182</v>
      </c>
    </row>
    <row r="35" spans="1:17" x14ac:dyDescent="0.2">
      <c r="A35" s="13">
        <v>45097</v>
      </c>
      <c r="B35" s="7">
        <v>3.55</v>
      </c>
      <c r="C35" s="7">
        <v>4.2</v>
      </c>
      <c r="D35" s="3">
        <f t="shared" si="0"/>
        <v>45097</v>
      </c>
      <c r="E35" s="3">
        <f t="shared" si="13"/>
        <v>45127</v>
      </c>
      <c r="F35" s="12">
        <f>LPR利息计算器!$B$2</f>
        <v>43701</v>
      </c>
      <c r="G35" s="3">
        <f>LPR利息计算器!$B$4</f>
        <v>45664</v>
      </c>
      <c r="H35" s="13">
        <f t="shared" si="16"/>
        <v>45097</v>
      </c>
      <c r="I35" s="18">
        <f t="shared" si="17"/>
        <v>45127</v>
      </c>
      <c r="J35" s="1">
        <f t="shared" si="18"/>
        <v>30</v>
      </c>
      <c r="K35" s="1">
        <f>B35/(LPR利息计算器!$H$10*100)</f>
        <v>9.726027397260273E-5</v>
      </c>
      <c r="L35" s="1">
        <f>C35/(LPR利息计算器!$H$10*100)</f>
        <v>1.1506849315068494E-4</v>
      </c>
      <c r="M35" s="19">
        <f>LPR利息计算器!$B$6</f>
        <v>1000000</v>
      </c>
      <c r="N35" s="1">
        <f t="shared" si="19"/>
        <v>2917.8082191780818</v>
      </c>
      <c r="O35" s="1">
        <f t="shared" si="20"/>
        <v>3452.0547945205485</v>
      </c>
      <c r="P35" s="1">
        <f>N35*LPR利息计算器!$H$8</f>
        <v>2917.8082191780818</v>
      </c>
      <c r="Q35" s="1">
        <f>O35*LPR利息计算器!$H$8</f>
        <v>3452.0547945205485</v>
      </c>
    </row>
    <row r="36" spans="1:17" x14ac:dyDescent="0.2">
      <c r="A36" s="13">
        <v>45068</v>
      </c>
      <c r="B36" s="7">
        <v>3.65</v>
      </c>
      <c r="C36" s="7">
        <v>4.3</v>
      </c>
      <c r="D36" s="3">
        <f t="shared" si="0"/>
        <v>45068</v>
      </c>
      <c r="E36" s="3">
        <f t="shared" si="13"/>
        <v>45097</v>
      </c>
      <c r="F36" s="12">
        <f>LPR利息计算器!$B$2</f>
        <v>43701</v>
      </c>
      <c r="G36" s="3">
        <f>LPR利息计算器!$B$4</f>
        <v>45664</v>
      </c>
      <c r="H36" s="13">
        <f t="shared" si="16"/>
        <v>45068</v>
      </c>
      <c r="I36" s="18">
        <f t="shared" si="17"/>
        <v>45097</v>
      </c>
      <c r="J36" s="1">
        <f t="shared" si="18"/>
        <v>29</v>
      </c>
      <c r="K36" s="1">
        <f>B36/(LPR利息计算器!$H$10*100)</f>
        <v>9.9999999999999991E-5</v>
      </c>
      <c r="L36" s="1">
        <f>C36/(LPR利息计算器!$H$10*100)</f>
        <v>1.1780821917808219E-4</v>
      </c>
      <c r="M36" s="19">
        <f>LPR利息计算器!$B$6</f>
        <v>1000000</v>
      </c>
      <c r="N36" s="1">
        <f t="shared" si="19"/>
        <v>2899.9999999999995</v>
      </c>
      <c r="O36" s="1">
        <f t="shared" si="20"/>
        <v>3416.4383561643831</v>
      </c>
      <c r="P36" s="1">
        <f>N36*LPR利息计算器!$H$8</f>
        <v>2899.9999999999995</v>
      </c>
      <c r="Q36" s="1">
        <f>O36*LPR利息计算器!$H$8</f>
        <v>3416.4383561643831</v>
      </c>
    </row>
    <row r="37" spans="1:17" x14ac:dyDescent="0.2">
      <c r="A37" s="13">
        <v>45036</v>
      </c>
      <c r="B37" s="7">
        <v>3.65</v>
      </c>
      <c r="C37" s="7">
        <v>4.3</v>
      </c>
      <c r="D37" s="3">
        <f t="shared" si="0"/>
        <v>45036</v>
      </c>
      <c r="E37" s="3">
        <f t="shared" si="13"/>
        <v>45068</v>
      </c>
      <c r="F37" s="12">
        <f>LPR利息计算器!$B$2</f>
        <v>43701</v>
      </c>
      <c r="G37" s="3">
        <f>LPR利息计算器!$B$4</f>
        <v>45664</v>
      </c>
      <c r="H37" s="13">
        <f t="shared" si="16"/>
        <v>45036</v>
      </c>
      <c r="I37" s="18">
        <f t="shared" si="17"/>
        <v>45068</v>
      </c>
      <c r="J37" s="1">
        <f t="shared" si="18"/>
        <v>32</v>
      </c>
      <c r="K37" s="1">
        <f>B37/(LPR利息计算器!$H$10*100)</f>
        <v>9.9999999999999991E-5</v>
      </c>
      <c r="L37" s="1">
        <f>C37/(LPR利息计算器!$H$10*100)</f>
        <v>1.1780821917808219E-4</v>
      </c>
      <c r="M37" s="19">
        <f>LPR利息计算器!$B$6</f>
        <v>1000000</v>
      </c>
      <c r="N37" s="1">
        <f t="shared" si="19"/>
        <v>3199.9999999999995</v>
      </c>
      <c r="O37" s="1">
        <f t="shared" si="20"/>
        <v>3769.8630136986299</v>
      </c>
      <c r="P37" s="1">
        <f>N37*LPR利息计算器!$H$8</f>
        <v>3199.9999999999995</v>
      </c>
      <c r="Q37" s="1">
        <f>O37*LPR利息计算器!$H$8</f>
        <v>3769.8630136986299</v>
      </c>
    </row>
    <row r="38" spans="1:17" x14ac:dyDescent="0.2">
      <c r="A38" s="13">
        <v>45005</v>
      </c>
      <c r="B38" s="7">
        <v>3.65</v>
      </c>
      <c r="C38" s="7">
        <v>4.3</v>
      </c>
      <c r="D38" s="3">
        <f t="shared" si="0"/>
        <v>45005</v>
      </c>
      <c r="E38" s="3">
        <f t="shared" si="13"/>
        <v>45036</v>
      </c>
      <c r="F38" s="12">
        <f>LPR利息计算器!$B$2</f>
        <v>43701</v>
      </c>
      <c r="G38" s="3">
        <f>LPR利息计算器!$B$4</f>
        <v>45664</v>
      </c>
      <c r="H38" s="13">
        <f t="shared" si="16"/>
        <v>45005</v>
      </c>
      <c r="I38" s="18">
        <f t="shared" si="17"/>
        <v>45036</v>
      </c>
      <c r="J38" s="1">
        <f t="shared" si="18"/>
        <v>31</v>
      </c>
      <c r="K38" s="1">
        <f>B38/(LPR利息计算器!$H$10*100)</f>
        <v>9.9999999999999991E-5</v>
      </c>
      <c r="L38" s="1">
        <f>C38/(LPR利息计算器!$H$10*100)</f>
        <v>1.1780821917808219E-4</v>
      </c>
      <c r="M38" s="19">
        <f>LPR利息计算器!$B$6</f>
        <v>1000000</v>
      </c>
      <c r="N38" s="1">
        <f t="shared" si="19"/>
        <v>3099.9999999999995</v>
      </c>
      <c r="O38" s="1">
        <f t="shared" si="20"/>
        <v>3652.0547945205476</v>
      </c>
      <c r="P38" s="1">
        <f>N38*LPR利息计算器!$H$8</f>
        <v>3099.9999999999995</v>
      </c>
      <c r="Q38" s="1">
        <f>O38*LPR利息计算器!$H$8</f>
        <v>3652.0547945205476</v>
      </c>
    </row>
    <row r="39" spans="1:17" x14ac:dyDescent="0.2">
      <c r="A39" s="13">
        <v>44977</v>
      </c>
      <c r="B39" s="7">
        <v>3.65</v>
      </c>
      <c r="C39" s="7">
        <v>4.3</v>
      </c>
      <c r="D39" s="3">
        <f t="shared" si="0"/>
        <v>44977</v>
      </c>
      <c r="E39" s="3">
        <f t="shared" si="13"/>
        <v>45005</v>
      </c>
      <c r="F39" s="12">
        <f>LPR利息计算器!$B$2</f>
        <v>43701</v>
      </c>
      <c r="G39" s="3">
        <f>LPR利息计算器!$B$4</f>
        <v>45664</v>
      </c>
      <c r="H39" s="13">
        <f t="shared" si="16"/>
        <v>44977</v>
      </c>
      <c r="I39" s="18">
        <f t="shared" si="17"/>
        <v>45005</v>
      </c>
      <c r="J39" s="1">
        <f t="shared" si="18"/>
        <v>28</v>
      </c>
      <c r="K39" s="1">
        <f>B39/(LPR利息计算器!$H$10*100)</f>
        <v>9.9999999999999991E-5</v>
      </c>
      <c r="L39" s="1">
        <f>C39/(LPR利息计算器!$H$10*100)</f>
        <v>1.1780821917808219E-4</v>
      </c>
      <c r="M39" s="19">
        <f>LPR利息计算器!$B$6</f>
        <v>1000000</v>
      </c>
      <c r="N39" s="1">
        <f t="shared" si="19"/>
        <v>2799.9999999999995</v>
      </c>
      <c r="O39" s="1">
        <f t="shared" si="20"/>
        <v>3298.6301369863013</v>
      </c>
      <c r="P39" s="1">
        <f>N39*LPR利息计算器!$H$8</f>
        <v>2799.9999999999995</v>
      </c>
      <c r="Q39" s="1">
        <f>O39*LPR利息计算器!$H$8</f>
        <v>3298.6301369863013</v>
      </c>
    </row>
    <row r="40" spans="1:17" x14ac:dyDescent="0.2">
      <c r="A40" s="13">
        <v>44946</v>
      </c>
      <c r="B40" s="7">
        <v>3.65</v>
      </c>
      <c r="C40" s="7">
        <v>4.3</v>
      </c>
      <c r="D40" s="3">
        <f t="shared" si="0"/>
        <v>44946</v>
      </c>
      <c r="E40" s="3">
        <f t="shared" si="13"/>
        <v>44977</v>
      </c>
      <c r="F40" s="12">
        <f>LPR利息计算器!$B$2</f>
        <v>43701</v>
      </c>
      <c r="G40" s="3">
        <f>LPR利息计算器!$B$4</f>
        <v>45664</v>
      </c>
      <c r="H40" s="13">
        <f t="shared" si="16"/>
        <v>44946</v>
      </c>
      <c r="I40" s="18">
        <f t="shared" si="17"/>
        <v>44977</v>
      </c>
      <c r="J40" s="1">
        <f t="shared" si="18"/>
        <v>31</v>
      </c>
      <c r="K40" s="1">
        <f>B40/(LPR利息计算器!$H$10*100)</f>
        <v>9.9999999999999991E-5</v>
      </c>
      <c r="L40" s="1">
        <f>C40/(LPR利息计算器!$H$10*100)</f>
        <v>1.1780821917808219E-4</v>
      </c>
      <c r="M40" s="19">
        <f>LPR利息计算器!$B$6</f>
        <v>1000000</v>
      </c>
      <c r="N40" s="1">
        <f t="shared" si="19"/>
        <v>3099.9999999999995</v>
      </c>
      <c r="O40" s="1">
        <f t="shared" si="20"/>
        <v>3652.0547945205476</v>
      </c>
      <c r="P40" s="1">
        <f>N40*LPR利息计算器!$H$8</f>
        <v>3099.9999999999995</v>
      </c>
      <c r="Q40" s="1">
        <f>O40*LPR利息计算器!$H$8</f>
        <v>3652.0547945205476</v>
      </c>
    </row>
    <row r="41" spans="1:17" x14ac:dyDescent="0.2">
      <c r="A41" s="13">
        <v>44915</v>
      </c>
      <c r="B41" s="7">
        <v>3.65</v>
      </c>
      <c r="C41" s="7">
        <v>4.3</v>
      </c>
      <c r="D41" s="3">
        <f t="shared" si="0"/>
        <v>44915</v>
      </c>
      <c r="E41" s="3">
        <f t="shared" si="13"/>
        <v>44946</v>
      </c>
      <c r="F41" s="12">
        <f>LPR利息计算器!$B$2</f>
        <v>43701</v>
      </c>
      <c r="G41" s="3">
        <f>LPR利息计算器!$B$4</f>
        <v>45664</v>
      </c>
      <c r="H41" s="13">
        <f t="shared" si="16"/>
        <v>44915</v>
      </c>
      <c r="I41" s="18">
        <f t="shared" si="17"/>
        <v>44946</v>
      </c>
      <c r="J41" s="1">
        <f t="shared" si="18"/>
        <v>31</v>
      </c>
      <c r="K41" s="1">
        <f>B41/(LPR利息计算器!$H$10*100)</f>
        <v>9.9999999999999991E-5</v>
      </c>
      <c r="L41" s="1">
        <f>C41/(LPR利息计算器!$H$10*100)</f>
        <v>1.1780821917808219E-4</v>
      </c>
      <c r="M41" s="19">
        <f>LPR利息计算器!$B$6</f>
        <v>1000000</v>
      </c>
      <c r="N41" s="1">
        <f t="shared" si="19"/>
        <v>3099.9999999999995</v>
      </c>
      <c r="O41" s="1">
        <f t="shared" si="20"/>
        <v>3652.0547945205476</v>
      </c>
      <c r="P41" s="1">
        <f>N41*LPR利息计算器!$H$8</f>
        <v>3099.9999999999995</v>
      </c>
      <c r="Q41" s="1">
        <f>O41*LPR利息计算器!$H$8</f>
        <v>3652.0547945205476</v>
      </c>
    </row>
    <row r="42" spans="1:17" x14ac:dyDescent="0.2">
      <c r="A42" s="13">
        <v>44886</v>
      </c>
      <c r="B42" s="7">
        <v>3.65</v>
      </c>
      <c r="C42" s="7">
        <v>4.3</v>
      </c>
      <c r="D42" s="3">
        <f t="shared" si="0"/>
        <v>44886</v>
      </c>
      <c r="E42" s="3">
        <f t="shared" si="13"/>
        <v>44915</v>
      </c>
      <c r="F42" s="12">
        <f>LPR利息计算器!$B$2</f>
        <v>43701</v>
      </c>
      <c r="G42" s="3">
        <f>LPR利息计算器!$B$4</f>
        <v>45664</v>
      </c>
      <c r="H42" s="13">
        <f t="shared" si="16"/>
        <v>44886</v>
      </c>
      <c r="I42" s="18">
        <f t="shared" si="17"/>
        <v>44915</v>
      </c>
      <c r="J42" s="1">
        <f t="shared" si="18"/>
        <v>29</v>
      </c>
      <c r="K42" s="1">
        <f>B42/(LPR利息计算器!$H$10*100)</f>
        <v>9.9999999999999991E-5</v>
      </c>
      <c r="L42" s="1">
        <f>C42/(LPR利息计算器!$H$10*100)</f>
        <v>1.1780821917808219E-4</v>
      </c>
      <c r="M42" s="19">
        <f>LPR利息计算器!$B$6</f>
        <v>1000000</v>
      </c>
      <c r="N42" s="1">
        <f t="shared" si="19"/>
        <v>2899.9999999999995</v>
      </c>
      <c r="O42" s="1">
        <f t="shared" si="20"/>
        <v>3416.4383561643831</v>
      </c>
      <c r="P42" s="1">
        <f>N42*LPR利息计算器!$H$8</f>
        <v>2899.9999999999995</v>
      </c>
      <c r="Q42" s="1">
        <f>O42*LPR利息计算器!$H$8</f>
        <v>3416.4383561643831</v>
      </c>
    </row>
    <row r="43" spans="1:17" x14ac:dyDescent="0.2">
      <c r="A43" s="13">
        <v>44854</v>
      </c>
      <c r="B43" s="7">
        <v>3.65</v>
      </c>
      <c r="C43" s="7">
        <v>4.3</v>
      </c>
      <c r="D43" s="3">
        <f t="shared" si="0"/>
        <v>44854</v>
      </c>
      <c r="E43" s="3">
        <f t="shared" si="13"/>
        <v>44886</v>
      </c>
      <c r="F43" s="12">
        <f>LPR利息计算器!$B$2</f>
        <v>43701</v>
      </c>
      <c r="G43" s="3">
        <f>LPR利息计算器!$B$4</f>
        <v>45664</v>
      </c>
      <c r="H43" s="13">
        <f t="shared" si="16"/>
        <v>44854</v>
      </c>
      <c r="I43" s="18">
        <f t="shared" si="17"/>
        <v>44886</v>
      </c>
      <c r="J43" s="1">
        <f t="shared" si="18"/>
        <v>32</v>
      </c>
      <c r="K43" s="1">
        <f>B43/(LPR利息计算器!$H$10*100)</f>
        <v>9.9999999999999991E-5</v>
      </c>
      <c r="L43" s="1">
        <f>C43/(LPR利息计算器!$H$10*100)</f>
        <v>1.1780821917808219E-4</v>
      </c>
      <c r="M43" s="19">
        <f>LPR利息计算器!$B$6</f>
        <v>1000000</v>
      </c>
      <c r="N43" s="1">
        <f t="shared" si="19"/>
        <v>3199.9999999999995</v>
      </c>
      <c r="O43" s="1">
        <f t="shared" si="20"/>
        <v>3769.8630136986299</v>
      </c>
      <c r="P43" s="1">
        <f>N43*LPR利息计算器!$H$8</f>
        <v>3199.9999999999995</v>
      </c>
      <c r="Q43" s="1">
        <f>O43*LPR利息计算器!$H$8</f>
        <v>3769.8630136986299</v>
      </c>
    </row>
    <row r="44" spans="1:17" x14ac:dyDescent="0.2">
      <c r="A44" s="13">
        <v>44824</v>
      </c>
      <c r="B44" s="7">
        <v>3.65</v>
      </c>
      <c r="C44" s="7">
        <v>4.3</v>
      </c>
      <c r="D44" s="3">
        <f t="shared" si="0"/>
        <v>44824</v>
      </c>
      <c r="E44" s="3">
        <f t="shared" si="13"/>
        <v>44854</v>
      </c>
      <c r="F44" s="12">
        <f>LPR利息计算器!$B$2</f>
        <v>43701</v>
      </c>
      <c r="G44" s="3">
        <f>LPR利息计算器!$B$4</f>
        <v>45664</v>
      </c>
      <c r="H44" s="13">
        <f t="shared" si="16"/>
        <v>44824</v>
      </c>
      <c r="I44" s="18">
        <f t="shared" si="17"/>
        <v>44854</v>
      </c>
      <c r="J44" s="1">
        <f t="shared" si="18"/>
        <v>30</v>
      </c>
      <c r="K44" s="1">
        <f>B44/(LPR利息计算器!$H$10*100)</f>
        <v>9.9999999999999991E-5</v>
      </c>
      <c r="L44" s="1">
        <f>C44/(LPR利息计算器!$H$10*100)</f>
        <v>1.1780821917808219E-4</v>
      </c>
      <c r="M44" s="19">
        <f>LPR利息计算器!$B$6</f>
        <v>1000000</v>
      </c>
      <c r="N44" s="1">
        <f t="shared" si="19"/>
        <v>2999.9999999999995</v>
      </c>
      <c r="O44" s="1">
        <f t="shared" si="20"/>
        <v>3534.2465753424653</v>
      </c>
      <c r="P44" s="1">
        <f>N44*LPR利息计算器!$H$8</f>
        <v>2999.9999999999995</v>
      </c>
      <c r="Q44" s="1">
        <f>O44*LPR利息计算器!$H$8</f>
        <v>3534.2465753424653</v>
      </c>
    </row>
    <row r="45" spans="1:17" x14ac:dyDescent="0.2">
      <c r="A45" s="13">
        <v>44795</v>
      </c>
      <c r="B45" s="7">
        <v>3.65</v>
      </c>
      <c r="C45" s="7">
        <v>4.3</v>
      </c>
      <c r="D45" s="3">
        <f t="shared" si="0"/>
        <v>44795</v>
      </c>
      <c r="E45" s="3">
        <f t="shared" si="13"/>
        <v>44824</v>
      </c>
      <c r="F45" s="12">
        <f>LPR利息计算器!$B$2</f>
        <v>43701</v>
      </c>
      <c r="G45" s="3">
        <f>LPR利息计算器!$B$4</f>
        <v>45664</v>
      </c>
      <c r="H45" s="13">
        <f t="shared" si="16"/>
        <v>44795</v>
      </c>
      <c r="I45" s="18">
        <f t="shared" si="17"/>
        <v>44824</v>
      </c>
      <c r="J45" s="1">
        <f t="shared" si="18"/>
        <v>29</v>
      </c>
      <c r="K45" s="1">
        <f>B45/(LPR利息计算器!$H$10*100)</f>
        <v>9.9999999999999991E-5</v>
      </c>
      <c r="L45" s="1">
        <f>C45/(LPR利息计算器!$H$10*100)</f>
        <v>1.1780821917808219E-4</v>
      </c>
      <c r="M45" s="19">
        <f>LPR利息计算器!$B$6</f>
        <v>1000000</v>
      </c>
      <c r="N45" s="1">
        <f t="shared" si="19"/>
        <v>2899.9999999999995</v>
      </c>
      <c r="O45" s="1">
        <f t="shared" si="20"/>
        <v>3416.4383561643831</v>
      </c>
      <c r="P45" s="1">
        <f>N45*LPR利息计算器!$H$8</f>
        <v>2899.9999999999995</v>
      </c>
      <c r="Q45" s="1">
        <f>O45*LPR利息计算器!$H$8</f>
        <v>3416.4383561643831</v>
      </c>
    </row>
    <row r="46" spans="1:17" x14ac:dyDescent="0.2">
      <c r="A46" s="13">
        <v>44762</v>
      </c>
      <c r="B46" s="7">
        <v>3.7</v>
      </c>
      <c r="C46" s="7">
        <v>4.45</v>
      </c>
      <c r="D46" s="3">
        <f t="shared" si="0"/>
        <v>44762</v>
      </c>
      <c r="E46" s="3">
        <f t="shared" ref="E46:E57" si="21">A45</f>
        <v>44795</v>
      </c>
      <c r="F46" s="12">
        <f>LPR利息计算器!$B$2</f>
        <v>43701</v>
      </c>
      <c r="G46" s="3">
        <f>LPR利息计算器!$B$4</f>
        <v>45664</v>
      </c>
      <c r="H46" s="13">
        <f t="shared" ref="H46:H57" si="22">IF(AND(F46&gt;=D46,F46&lt;=E46),F46,IF(F46&gt;E46,0,IF(G46&gt;D46,D46,0)))</f>
        <v>44762</v>
      </c>
      <c r="I46" s="18">
        <f t="shared" ref="I46:I57" si="23">IF(AND(G46&gt;D46,G46&lt;=E46),G46,IF(F46&gt;E46,0,IF(G46&gt;D46,E46,0)))</f>
        <v>44795</v>
      </c>
      <c r="J46" s="1">
        <f t="shared" ref="J46:J57" si="24">I46-H46</f>
        <v>33</v>
      </c>
      <c r="K46" s="1">
        <f>B46/(LPR利息计算器!$H$10*100)</f>
        <v>1.0136986301369863E-4</v>
      </c>
      <c r="L46" s="1">
        <f>C46/(LPR利息计算器!$H$10*100)</f>
        <v>1.2191780821917808E-4</v>
      </c>
      <c r="M46" s="19">
        <f>LPR利息计算器!$B$6</f>
        <v>1000000</v>
      </c>
      <c r="N46" s="1">
        <f t="shared" ref="N46:N57" si="25">M46*K46*J46</f>
        <v>3345.205479452055</v>
      </c>
      <c r="O46" s="1">
        <f t="shared" ref="O46:O57" si="26">M46*L46*J46</f>
        <v>4023.2876712328766</v>
      </c>
      <c r="P46" s="1">
        <f>N46*LPR利息计算器!$H$8</f>
        <v>3345.205479452055</v>
      </c>
      <c r="Q46" s="1">
        <f>O46*LPR利息计算器!$H$8</f>
        <v>4023.2876712328766</v>
      </c>
    </row>
    <row r="47" spans="1:17" x14ac:dyDescent="0.2">
      <c r="A47" s="13">
        <v>44732</v>
      </c>
      <c r="B47" s="7">
        <v>3.7</v>
      </c>
      <c r="C47" s="7">
        <v>4.45</v>
      </c>
      <c r="D47" s="3">
        <f t="shared" si="0"/>
        <v>44732</v>
      </c>
      <c r="E47" s="3">
        <f t="shared" si="21"/>
        <v>44762</v>
      </c>
      <c r="F47" s="12">
        <f>LPR利息计算器!$B$2</f>
        <v>43701</v>
      </c>
      <c r="G47" s="3">
        <f>LPR利息计算器!$B$4</f>
        <v>45664</v>
      </c>
      <c r="H47" s="13">
        <f t="shared" si="22"/>
        <v>44732</v>
      </c>
      <c r="I47" s="18">
        <f t="shared" si="23"/>
        <v>44762</v>
      </c>
      <c r="J47" s="1">
        <f t="shared" si="24"/>
        <v>30</v>
      </c>
      <c r="K47" s="1">
        <f>B47/(LPR利息计算器!$H$10*100)</f>
        <v>1.0136986301369863E-4</v>
      </c>
      <c r="L47" s="1">
        <f>C47/(LPR利息计算器!$H$10*100)</f>
        <v>1.2191780821917808E-4</v>
      </c>
      <c r="M47" s="19">
        <f>LPR利息计算器!$B$6</f>
        <v>1000000</v>
      </c>
      <c r="N47" s="1">
        <f t="shared" si="25"/>
        <v>3041.0958904109589</v>
      </c>
      <c r="O47" s="1">
        <f t="shared" si="26"/>
        <v>3657.5342465753424</v>
      </c>
      <c r="P47" s="1">
        <f>N47*LPR利息计算器!$H$8</f>
        <v>3041.0958904109589</v>
      </c>
      <c r="Q47" s="1">
        <f>O47*LPR利息计算器!$H$8</f>
        <v>3657.5342465753424</v>
      </c>
    </row>
    <row r="48" spans="1:17" x14ac:dyDescent="0.2">
      <c r="A48" s="13">
        <v>44701</v>
      </c>
      <c r="B48" s="7">
        <v>3.7</v>
      </c>
      <c r="C48" s="7">
        <v>4.45</v>
      </c>
      <c r="D48" s="3">
        <f t="shared" si="0"/>
        <v>44701</v>
      </c>
      <c r="E48" s="3">
        <f t="shared" si="21"/>
        <v>44732</v>
      </c>
      <c r="F48" s="12">
        <f>LPR利息计算器!$B$2</f>
        <v>43701</v>
      </c>
      <c r="G48" s="3">
        <f>LPR利息计算器!$B$4</f>
        <v>45664</v>
      </c>
      <c r="H48" s="13">
        <f t="shared" si="22"/>
        <v>44701</v>
      </c>
      <c r="I48" s="18">
        <f t="shared" si="23"/>
        <v>44732</v>
      </c>
      <c r="J48" s="1">
        <f t="shared" si="24"/>
        <v>31</v>
      </c>
      <c r="K48" s="1">
        <f>B48/(LPR利息计算器!$H$10*100)</f>
        <v>1.0136986301369863E-4</v>
      </c>
      <c r="L48" s="1">
        <f>C48/(LPR利息计算器!$H$10*100)</f>
        <v>1.2191780821917808E-4</v>
      </c>
      <c r="M48" s="19">
        <f>LPR利息计算器!$B$6</f>
        <v>1000000</v>
      </c>
      <c r="N48" s="1">
        <f t="shared" si="25"/>
        <v>3142.4657534246576</v>
      </c>
      <c r="O48" s="1">
        <f t="shared" si="26"/>
        <v>3779.4520547945208</v>
      </c>
      <c r="P48" s="1">
        <f>N48*LPR利息计算器!$H$8</f>
        <v>3142.4657534246576</v>
      </c>
      <c r="Q48" s="1">
        <f>O48*LPR利息计算器!$H$8</f>
        <v>3779.4520547945208</v>
      </c>
    </row>
    <row r="49" spans="1:17" x14ac:dyDescent="0.2">
      <c r="A49" s="13">
        <v>44671</v>
      </c>
      <c r="B49" s="7">
        <v>3.7</v>
      </c>
      <c r="C49" s="7">
        <v>4.5999999999999996</v>
      </c>
      <c r="D49" s="3">
        <f t="shared" si="0"/>
        <v>44671</v>
      </c>
      <c r="E49" s="3">
        <f t="shared" si="21"/>
        <v>44701</v>
      </c>
      <c r="F49" s="12">
        <f>LPR利息计算器!$B$2</f>
        <v>43701</v>
      </c>
      <c r="G49" s="3">
        <f>LPR利息计算器!$B$4</f>
        <v>45664</v>
      </c>
      <c r="H49" s="13">
        <f t="shared" si="22"/>
        <v>44671</v>
      </c>
      <c r="I49" s="18">
        <f t="shared" si="23"/>
        <v>44701</v>
      </c>
      <c r="J49" s="1">
        <f t="shared" si="24"/>
        <v>30</v>
      </c>
      <c r="K49" s="1">
        <f>B49/(LPR利息计算器!$H$10*100)</f>
        <v>1.0136986301369863E-4</v>
      </c>
      <c r="L49" s="1">
        <f>C49/(LPR利息计算器!$H$10*100)</f>
        <v>1.2602739726027396E-4</v>
      </c>
      <c r="M49" s="19">
        <f>LPR利息计算器!$B$6</f>
        <v>1000000</v>
      </c>
      <c r="N49" s="1">
        <f t="shared" si="25"/>
        <v>3041.0958904109589</v>
      </c>
      <c r="O49" s="1">
        <f t="shared" si="26"/>
        <v>3780.8219178082186</v>
      </c>
      <c r="P49" s="1">
        <f>N49*LPR利息计算器!$H$8</f>
        <v>3041.0958904109589</v>
      </c>
      <c r="Q49" s="1">
        <f>O49*LPR利息计算器!$H$8</f>
        <v>3780.8219178082186</v>
      </c>
    </row>
    <row r="50" spans="1:17" x14ac:dyDescent="0.2">
      <c r="A50" s="13">
        <v>44641</v>
      </c>
      <c r="B50" s="7">
        <v>3.7</v>
      </c>
      <c r="C50" s="7">
        <v>4.5999999999999996</v>
      </c>
      <c r="D50" s="3">
        <f t="shared" si="0"/>
        <v>44641</v>
      </c>
      <c r="E50" s="3">
        <f t="shared" si="21"/>
        <v>44671</v>
      </c>
      <c r="F50" s="12">
        <f>LPR利息计算器!$B$2</f>
        <v>43701</v>
      </c>
      <c r="G50" s="3">
        <f>LPR利息计算器!$B$4</f>
        <v>45664</v>
      </c>
      <c r="H50" s="13">
        <f t="shared" si="22"/>
        <v>44641</v>
      </c>
      <c r="I50" s="18">
        <f t="shared" si="23"/>
        <v>44671</v>
      </c>
      <c r="J50" s="1">
        <f t="shared" si="24"/>
        <v>30</v>
      </c>
      <c r="K50" s="1">
        <f>B50/(LPR利息计算器!$H$10*100)</f>
        <v>1.0136986301369863E-4</v>
      </c>
      <c r="L50" s="1">
        <f>C50/(LPR利息计算器!$H$10*100)</f>
        <v>1.2602739726027396E-4</v>
      </c>
      <c r="M50" s="19">
        <f>LPR利息计算器!$B$6</f>
        <v>1000000</v>
      </c>
      <c r="N50" s="1">
        <f t="shared" si="25"/>
        <v>3041.0958904109589</v>
      </c>
      <c r="O50" s="1">
        <f t="shared" si="26"/>
        <v>3780.8219178082186</v>
      </c>
      <c r="P50" s="1">
        <f>N50*LPR利息计算器!$H$8</f>
        <v>3041.0958904109589</v>
      </c>
      <c r="Q50" s="1">
        <f>O50*LPR利息计算器!$H$8</f>
        <v>3780.8219178082186</v>
      </c>
    </row>
    <row r="51" spans="1:17" x14ac:dyDescent="0.2">
      <c r="A51" s="13">
        <v>44613</v>
      </c>
      <c r="B51" s="7">
        <v>3.7</v>
      </c>
      <c r="C51" s="7">
        <v>4.5999999999999996</v>
      </c>
      <c r="D51" s="3">
        <f t="shared" si="0"/>
        <v>44613</v>
      </c>
      <c r="E51" s="3">
        <f t="shared" si="21"/>
        <v>44641</v>
      </c>
      <c r="F51" s="12">
        <f>LPR利息计算器!$B$2</f>
        <v>43701</v>
      </c>
      <c r="G51" s="3">
        <f>LPR利息计算器!$B$4</f>
        <v>45664</v>
      </c>
      <c r="H51" s="13">
        <f t="shared" si="22"/>
        <v>44613</v>
      </c>
      <c r="I51" s="18">
        <f t="shared" si="23"/>
        <v>44641</v>
      </c>
      <c r="J51" s="1">
        <f t="shared" si="24"/>
        <v>28</v>
      </c>
      <c r="K51" s="1">
        <f>B51/(LPR利息计算器!$H$10*100)</f>
        <v>1.0136986301369863E-4</v>
      </c>
      <c r="L51" s="1">
        <f>C51/(LPR利息计算器!$H$10*100)</f>
        <v>1.2602739726027396E-4</v>
      </c>
      <c r="M51" s="19">
        <f>LPR利息计算器!$B$6</f>
        <v>1000000</v>
      </c>
      <c r="N51" s="1">
        <f t="shared" si="25"/>
        <v>2838.3561643835619</v>
      </c>
      <c r="O51" s="1">
        <f t="shared" si="26"/>
        <v>3528.767123287671</v>
      </c>
      <c r="P51" s="1">
        <f>N51*LPR利息计算器!$H$8</f>
        <v>2838.3561643835619</v>
      </c>
      <c r="Q51" s="1">
        <f>O51*LPR利息计算器!$H$8</f>
        <v>3528.767123287671</v>
      </c>
    </row>
    <row r="52" spans="1:17" x14ac:dyDescent="0.2">
      <c r="A52" s="13">
        <v>44581</v>
      </c>
      <c r="B52" s="7">
        <v>3.7</v>
      </c>
      <c r="C52" s="7">
        <v>4.5999999999999996</v>
      </c>
      <c r="D52" s="3">
        <f t="shared" si="0"/>
        <v>44581</v>
      </c>
      <c r="E52" s="3">
        <f t="shared" si="21"/>
        <v>44613</v>
      </c>
      <c r="F52" s="12">
        <f>LPR利息计算器!$B$2</f>
        <v>43701</v>
      </c>
      <c r="G52" s="3">
        <f>LPR利息计算器!$B$4</f>
        <v>45664</v>
      </c>
      <c r="H52" s="13">
        <f t="shared" si="22"/>
        <v>44581</v>
      </c>
      <c r="I52" s="18">
        <f t="shared" si="23"/>
        <v>44613</v>
      </c>
      <c r="J52" s="1">
        <f t="shared" si="24"/>
        <v>32</v>
      </c>
      <c r="K52" s="1">
        <f>B52/(LPR利息计算器!$H$10*100)</f>
        <v>1.0136986301369863E-4</v>
      </c>
      <c r="L52" s="1">
        <f>C52/(LPR利息计算器!$H$10*100)</f>
        <v>1.2602739726027396E-4</v>
      </c>
      <c r="M52" s="19">
        <f>LPR利息计算器!$B$6</f>
        <v>1000000</v>
      </c>
      <c r="N52" s="1">
        <f t="shared" si="25"/>
        <v>3243.8356164383563</v>
      </c>
      <c r="O52" s="1">
        <f t="shared" si="26"/>
        <v>4032.8767123287666</v>
      </c>
      <c r="P52" s="1">
        <f>N52*LPR利息计算器!$H$8</f>
        <v>3243.8356164383563</v>
      </c>
      <c r="Q52" s="1">
        <f>O52*LPR利息计算器!$H$8</f>
        <v>4032.8767123287666</v>
      </c>
    </row>
    <row r="53" spans="1:17" x14ac:dyDescent="0.2">
      <c r="A53" s="13">
        <v>44550</v>
      </c>
      <c r="B53" s="7">
        <v>3.8</v>
      </c>
      <c r="C53" s="7">
        <v>4.6500000000000004</v>
      </c>
      <c r="D53" s="3">
        <f t="shared" si="0"/>
        <v>44550</v>
      </c>
      <c r="E53" s="3">
        <f t="shared" si="21"/>
        <v>44581</v>
      </c>
      <c r="F53" s="12">
        <f>LPR利息计算器!$B$2</f>
        <v>43701</v>
      </c>
      <c r="G53" s="3">
        <f>LPR利息计算器!$B$4</f>
        <v>45664</v>
      </c>
      <c r="H53" s="13">
        <f t="shared" si="22"/>
        <v>44550</v>
      </c>
      <c r="I53" s="18">
        <f t="shared" si="23"/>
        <v>44581</v>
      </c>
      <c r="J53" s="1">
        <f t="shared" si="24"/>
        <v>31</v>
      </c>
      <c r="K53" s="1">
        <f>B53/(LPR利息计算器!$H$10*100)</f>
        <v>1.0410958904109589E-4</v>
      </c>
      <c r="L53" s="1">
        <f>C53/(LPR利息计算器!$H$10*100)</f>
        <v>1.2739726027397261E-4</v>
      </c>
      <c r="M53" s="19">
        <f>LPR利息计算器!$B$6</f>
        <v>1000000</v>
      </c>
      <c r="N53" s="1">
        <f t="shared" si="25"/>
        <v>3227.3972602739723</v>
      </c>
      <c r="O53" s="1">
        <f t="shared" si="26"/>
        <v>3949.3150684931506</v>
      </c>
      <c r="P53" s="1">
        <f>N53*LPR利息计算器!$H$8</f>
        <v>3227.3972602739723</v>
      </c>
      <c r="Q53" s="1">
        <f>O53*LPR利息计算器!$H$8</f>
        <v>3949.3150684931506</v>
      </c>
    </row>
    <row r="54" spans="1:17" x14ac:dyDescent="0.2">
      <c r="A54" s="13">
        <v>44522</v>
      </c>
      <c r="B54" s="7">
        <v>3.85</v>
      </c>
      <c r="C54" s="7">
        <v>4.6500000000000004</v>
      </c>
      <c r="D54" s="3">
        <f t="shared" si="0"/>
        <v>44522</v>
      </c>
      <c r="E54" s="3">
        <f t="shared" si="21"/>
        <v>44550</v>
      </c>
      <c r="F54" s="12">
        <f>LPR利息计算器!$B$2</f>
        <v>43701</v>
      </c>
      <c r="G54" s="3">
        <f>LPR利息计算器!$B$4</f>
        <v>45664</v>
      </c>
      <c r="H54" s="13">
        <f t="shared" si="22"/>
        <v>44522</v>
      </c>
      <c r="I54" s="18">
        <f t="shared" si="23"/>
        <v>44550</v>
      </c>
      <c r="J54" s="1">
        <f t="shared" si="24"/>
        <v>28</v>
      </c>
      <c r="K54" s="1">
        <f>B54/(LPR利息计算器!$H$10*100)</f>
        <v>1.0547945205479453E-4</v>
      </c>
      <c r="L54" s="1">
        <f>C54/(LPR利息计算器!$H$10*100)</f>
        <v>1.2739726027397261E-4</v>
      </c>
      <c r="M54" s="19">
        <f>LPR利息计算器!$B$6</f>
        <v>1000000</v>
      </c>
      <c r="N54" s="1">
        <f t="shared" si="25"/>
        <v>2953.4246575342468</v>
      </c>
      <c r="O54" s="1">
        <f t="shared" si="26"/>
        <v>3567.1232876712329</v>
      </c>
      <c r="P54" s="1">
        <f>N54*LPR利息计算器!$H$8</f>
        <v>2953.4246575342468</v>
      </c>
      <c r="Q54" s="1">
        <f>O54*LPR利息计算器!$H$8</f>
        <v>3567.1232876712329</v>
      </c>
    </row>
    <row r="55" spans="1:17" x14ac:dyDescent="0.2">
      <c r="A55" s="13">
        <v>44489</v>
      </c>
      <c r="B55" s="7">
        <v>3.85</v>
      </c>
      <c r="C55" s="7">
        <v>4.6500000000000004</v>
      </c>
      <c r="D55" s="3">
        <f t="shared" si="0"/>
        <v>44489</v>
      </c>
      <c r="E55" s="3">
        <f t="shared" si="21"/>
        <v>44522</v>
      </c>
      <c r="F55" s="12">
        <f>LPR利息计算器!$B$2</f>
        <v>43701</v>
      </c>
      <c r="G55" s="3">
        <f>LPR利息计算器!$B$4</f>
        <v>45664</v>
      </c>
      <c r="H55" s="13">
        <f t="shared" si="22"/>
        <v>44489</v>
      </c>
      <c r="I55" s="18">
        <f t="shared" si="23"/>
        <v>44522</v>
      </c>
      <c r="J55" s="1">
        <f t="shared" si="24"/>
        <v>33</v>
      </c>
      <c r="K55" s="1">
        <f>B55/(LPR利息计算器!$H$10*100)</f>
        <v>1.0547945205479453E-4</v>
      </c>
      <c r="L55" s="1">
        <f>C55/(LPR利息计算器!$H$10*100)</f>
        <v>1.2739726027397261E-4</v>
      </c>
      <c r="M55" s="19">
        <f>LPR利息计算器!$B$6</f>
        <v>1000000</v>
      </c>
      <c r="N55" s="1">
        <f t="shared" si="25"/>
        <v>3480.821917808219</v>
      </c>
      <c r="O55" s="1">
        <f t="shared" si="26"/>
        <v>4204.1095890410961</v>
      </c>
      <c r="P55" s="1">
        <f>N55*LPR利息计算器!$H$8</f>
        <v>3480.821917808219</v>
      </c>
      <c r="Q55" s="1">
        <f>O55*LPR利息计算器!$H$8</f>
        <v>4204.1095890410961</v>
      </c>
    </row>
    <row r="56" spans="1:17" x14ac:dyDescent="0.2">
      <c r="A56" s="13">
        <v>44461</v>
      </c>
      <c r="B56" s="7">
        <v>3.85</v>
      </c>
      <c r="C56" s="7">
        <v>4.6500000000000004</v>
      </c>
      <c r="D56" s="3">
        <f t="shared" si="0"/>
        <v>44461</v>
      </c>
      <c r="E56" s="3">
        <f t="shared" si="21"/>
        <v>44489</v>
      </c>
      <c r="F56" s="12">
        <f>LPR利息计算器!$B$2</f>
        <v>43701</v>
      </c>
      <c r="G56" s="3">
        <f>LPR利息计算器!$B$4</f>
        <v>45664</v>
      </c>
      <c r="H56" s="13">
        <f t="shared" si="22"/>
        <v>44461</v>
      </c>
      <c r="I56" s="18">
        <f t="shared" si="23"/>
        <v>44489</v>
      </c>
      <c r="J56" s="1">
        <f t="shared" si="24"/>
        <v>28</v>
      </c>
      <c r="K56" s="1">
        <f>B56/(LPR利息计算器!$H$10*100)</f>
        <v>1.0547945205479453E-4</v>
      </c>
      <c r="L56" s="1">
        <f>C56/(LPR利息计算器!$H$10*100)</f>
        <v>1.2739726027397261E-4</v>
      </c>
      <c r="M56" s="19">
        <f>LPR利息计算器!$B$6</f>
        <v>1000000</v>
      </c>
      <c r="N56" s="1">
        <f t="shared" si="25"/>
        <v>2953.4246575342468</v>
      </c>
      <c r="O56" s="1">
        <f t="shared" si="26"/>
        <v>3567.1232876712329</v>
      </c>
      <c r="P56" s="1">
        <f>N56*LPR利息计算器!$H$8</f>
        <v>2953.4246575342468</v>
      </c>
      <c r="Q56" s="1">
        <f>O56*LPR利息计算器!$H$8</f>
        <v>3567.1232876712329</v>
      </c>
    </row>
    <row r="57" spans="1:17" x14ac:dyDescent="0.2">
      <c r="A57" s="13">
        <v>44428</v>
      </c>
      <c r="B57" s="7">
        <v>3.85</v>
      </c>
      <c r="C57" s="7">
        <v>4.6500000000000004</v>
      </c>
      <c r="D57" s="3">
        <f t="shared" si="0"/>
        <v>44428</v>
      </c>
      <c r="E57" s="3">
        <f t="shared" si="21"/>
        <v>44461</v>
      </c>
      <c r="F57" s="12">
        <f>LPR利息计算器!$B$2</f>
        <v>43701</v>
      </c>
      <c r="G57" s="3">
        <f>LPR利息计算器!$B$4</f>
        <v>45664</v>
      </c>
      <c r="H57" s="13">
        <f t="shared" si="22"/>
        <v>44428</v>
      </c>
      <c r="I57" s="18">
        <f t="shared" si="23"/>
        <v>44461</v>
      </c>
      <c r="J57" s="1">
        <f t="shared" si="24"/>
        <v>33</v>
      </c>
      <c r="K57" s="1">
        <f>B57/(LPR利息计算器!$H$10*100)</f>
        <v>1.0547945205479453E-4</v>
      </c>
      <c r="L57" s="1">
        <f>C57/(LPR利息计算器!$H$10*100)</f>
        <v>1.2739726027397261E-4</v>
      </c>
      <c r="M57" s="19">
        <f>LPR利息计算器!$B$6</f>
        <v>1000000</v>
      </c>
      <c r="N57" s="1">
        <f t="shared" si="25"/>
        <v>3480.821917808219</v>
      </c>
      <c r="O57" s="1">
        <f t="shared" si="26"/>
        <v>4204.1095890410961</v>
      </c>
      <c r="P57" s="1">
        <f>N57*LPR利息计算器!$H$8</f>
        <v>3480.821917808219</v>
      </c>
      <c r="Q57" s="1">
        <f>O57*LPR利息计算器!$H$8</f>
        <v>4204.1095890410961</v>
      </c>
    </row>
    <row r="58" spans="1:17" x14ac:dyDescent="0.2">
      <c r="A58" s="14">
        <v>44397</v>
      </c>
      <c r="B58" s="2">
        <v>3.85</v>
      </c>
      <c r="C58" s="2">
        <v>4.6500000000000004</v>
      </c>
      <c r="D58" s="3">
        <f t="shared" si="0"/>
        <v>44397</v>
      </c>
      <c r="E58" s="3">
        <f t="shared" ref="E58:E81" si="27">A57</f>
        <v>44428</v>
      </c>
      <c r="F58" s="12">
        <f>LPR利息计算器!$B$2</f>
        <v>43701</v>
      </c>
      <c r="G58" s="3">
        <f>LPR利息计算器!$B$4</f>
        <v>45664</v>
      </c>
      <c r="H58" s="13">
        <f t="shared" ref="H58:H81" si="28">IF(AND(F58&gt;=D58,F58&lt;=E58),F58,IF(F58&gt;E58,0,IF(G58&gt;D58,D58,0)))</f>
        <v>44397</v>
      </c>
      <c r="I58" s="18">
        <f t="shared" ref="I58:I81" si="29">IF(AND(G58&gt;D58,G58&lt;=E58),G58,IF(F58&gt;E58,0,IF(G58&gt;D58,E58,0)))</f>
        <v>44428</v>
      </c>
      <c r="J58" s="1">
        <f t="shared" ref="J58:J81" si="30">I58-H58</f>
        <v>31</v>
      </c>
      <c r="K58" s="1">
        <f>B58/(LPR利息计算器!$H$10*100)</f>
        <v>1.0547945205479453E-4</v>
      </c>
      <c r="L58" s="1">
        <f>C58/(LPR利息计算器!$H$10*100)</f>
        <v>1.2739726027397261E-4</v>
      </c>
      <c r="M58" s="19">
        <f>LPR利息计算器!$B$6</f>
        <v>1000000</v>
      </c>
      <c r="N58" s="1">
        <f t="shared" ref="N58:N81" si="31">M58*K58*J58</f>
        <v>3269.8630136986303</v>
      </c>
      <c r="O58" s="1">
        <f t="shared" ref="O58:O81" si="32">M58*L58*J58</f>
        <v>3949.3150684931506</v>
      </c>
      <c r="P58" s="1">
        <f>N58*LPR利息计算器!$H$8</f>
        <v>3269.8630136986303</v>
      </c>
      <c r="Q58" s="1">
        <f>O58*LPR利息计算器!$H$8</f>
        <v>3949.3150684931506</v>
      </c>
    </row>
    <row r="59" spans="1:17" x14ac:dyDescent="0.2">
      <c r="A59" s="14">
        <v>44368</v>
      </c>
      <c r="B59" s="2">
        <v>3.85</v>
      </c>
      <c r="C59" s="2">
        <v>4.6500000000000004</v>
      </c>
      <c r="D59" s="3">
        <f t="shared" si="0"/>
        <v>44368</v>
      </c>
      <c r="E59" s="3">
        <f t="shared" si="27"/>
        <v>44397</v>
      </c>
      <c r="F59" s="12">
        <f>LPR利息计算器!$B$2</f>
        <v>43701</v>
      </c>
      <c r="G59" s="3">
        <f>LPR利息计算器!$B$4</f>
        <v>45664</v>
      </c>
      <c r="H59" s="13">
        <f t="shared" si="28"/>
        <v>44368</v>
      </c>
      <c r="I59" s="18">
        <f t="shared" si="29"/>
        <v>44397</v>
      </c>
      <c r="J59" s="1">
        <f t="shared" si="30"/>
        <v>29</v>
      </c>
      <c r="K59" s="1">
        <f>B59/(LPR利息计算器!$H$10*100)</f>
        <v>1.0547945205479453E-4</v>
      </c>
      <c r="L59" s="1">
        <f>C59/(LPR利息计算器!$H$10*100)</f>
        <v>1.2739726027397261E-4</v>
      </c>
      <c r="M59" s="19">
        <f>LPR利息计算器!$B$6</f>
        <v>1000000</v>
      </c>
      <c r="N59" s="1">
        <f t="shared" si="31"/>
        <v>3058.9041095890411</v>
      </c>
      <c r="O59" s="1">
        <f t="shared" si="32"/>
        <v>3694.5205479452056</v>
      </c>
      <c r="P59" s="1">
        <f>N59*LPR利息计算器!$H$8</f>
        <v>3058.9041095890411</v>
      </c>
      <c r="Q59" s="1">
        <f>O59*LPR利息计算器!$H$8</f>
        <v>3694.5205479452056</v>
      </c>
    </row>
    <row r="60" spans="1:17" x14ac:dyDescent="0.2">
      <c r="A60" s="14">
        <v>44336</v>
      </c>
      <c r="B60" s="2">
        <v>3.85</v>
      </c>
      <c r="C60" s="2">
        <v>4.6500000000000004</v>
      </c>
      <c r="D60" s="3">
        <f t="shared" si="0"/>
        <v>44336</v>
      </c>
      <c r="E60" s="3">
        <f t="shared" si="27"/>
        <v>44368</v>
      </c>
      <c r="F60" s="12">
        <f>LPR利息计算器!$B$2</f>
        <v>43701</v>
      </c>
      <c r="G60" s="3">
        <f>LPR利息计算器!$B$4</f>
        <v>45664</v>
      </c>
      <c r="H60" s="13">
        <f t="shared" si="28"/>
        <v>44336</v>
      </c>
      <c r="I60" s="18">
        <f t="shared" si="29"/>
        <v>44368</v>
      </c>
      <c r="J60" s="1">
        <f t="shared" si="30"/>
        <v>32</v>
      </c>
      <c r="K60" s="1">
        <f>B60/(LPR利息计算器!$H$10*100)</f>
        <v>1.0547945205479453E-4</v>
      </c>
      <c r="L60" s="1">
        <f>C60/(LPR利息计算器!$H$10*100)</f>
        <v>1.2739726027397261E-4</v>
      </c>
      <c r="M60" s="19">
        <f>LPR利息计算器!$B$6</f>
        <v>1000000</v>
      </c>
      <c r="N60" s="1">
        <f t="shared" si="31"/>
        <v>3375.3424657534247</v>
      </c>
      <c r="O60" s="1">
        <f t="shared" si="32"/>
        <v>4076.7123287671234</v>
      </c>
      <c r="P60" s="1">
        <f>N60*LPR利息计算器!$H$8</f>
        <v>3375.3424657534247</v>
      </c>
      <c r="Q60" s="1">
        <f>O60*LPR利息计算器!$H$8</f>
        <v>4076.7123287671234</v>
      </c>
    </row>
    <row r="61" spans="1:17" x14ac:dyDescent="0.2">
      <c r="A61" s="14">
        <v>44306</v>
      </c>
      <c r="B61" s="2">
        <v>3.85</v>
      </c>
      <c r="C61" s="2">
        <v>4.6500000000000004</v>
      </c>
      <c r="D61" s="3">
        <f t="shared" si="0"/>
        <v>44306</v>
      </c>
      <c r="E61" s="3">
        <f t="shared" si="27"/>
        <v>44336</v>
      </c>
      <c r="F61" s="12">
        <f>LPR利息计算器!$B$2</f>
        <v>43701</v>
      </c>
      <c r="G61" s="3">
        <f>LPR利息计算器!$B$4</f>
        <v>45664</v>
      </c>
      <c r="H61" s="13">
        <f t="shared" si="28"/>
        <v>44306</v>
      </c>
      <c r="I61" s="18">
        <f t="shared" si="29"/>
        <v>44336</v>
      </c>
      <c r="J61" s="1">
        <f t="shared" si="30"/>
        <v>30</v>
      </c>
      <c r="K61" s="1">
        <f>B61/(LPR利息计算器!$H$10*100)</f>
        <v>1.0547945205479453E-4</v>
      </c>
      <c r="L61" s="1">
        <f>C61/(LPR利息计算器!$H$10*100)</f>
        <v>1.2739726027397261E-4</v>
      </c>
      <c r="M61" s="19">
        <f>LPR利息计算器!$B$6</f>
        <v>1000000</v>
      </c>
      <c r="N61" s="1">
        <f t="shared" si="31"/>
        <v>3164.3835616438355</v>
      </c>
      <c r="O61" s="1">
        <f t="shared" si="32"/>
        <v>3821.9178082191784</v>
      </c>
      <c r="P61" s="1">
        <f>N61*LPR利息计算器!$H$8</f>
        <v>3164.3835616438355</v>
      </c>
      <c r="Q61" s="1">
        <f>O61*LPR利息计算器!$H$8</f>
        <v>3821.9178082191784</v>
      </c>
    </row>
    <row r="62" spans="1:17" x14ac:dyDescent="0.2">
      <c r="A62" s="14">
        <v>44277</v>
      </c>
      <c r="B62" s="2">
        <v>3.85</v>
      </c>
      <c r="C62" s="2">
        <v>4.6500000000000004</v>
      </c>
      <c r="D62" s="3">
        <f t="shared" si="0"/>
        <v>44277</v>
      </c>
      <c r="E62" s="3">
        <f t="shared" si="27"/>
        <v>44306</v>
      </c>
      <c r="F62" s="12">
        <f>LPR利息计算器!$B$2</f>
        <v>43701</v>
      </c>
      <c r="G62" s="3">
        <f>LPR利息计算器!$B$4</f>
        <v>45664</v>
      </c>
      <c r="H62" s="13">
        <f t="shared" si="28"/>
        <v>44277</v>
      </c>
      <c r="I62" s="18">
        <f t="shared" si="29"/>
        <v>44306</v>
      </c>
      <c r="J62" s="1">
        <f t="shared" si="30"/>
        <v>29</v>
      </c>
      <c r="K62" s="1">
        <f>B62/(LPR利息计算器!$H$10*100)</f>
        <v>1.0547945205479453E-4</v>
      </c>
      <c r="L62" s="1">
        <f>C62/(LPR利息计算器!$H$10*100)</f>
        <v>1.2739726027397261E-4</v>
      </c>
      <c r="M62" s="19">
        <f>LPR利息计算器!$B$6</f>
        <v>1000000</v>
      </c>
      <c r="N62" s="1">
        <f t="shared" si="31"/>
        <v>3058.9041095890411</v>
      </c>
      <c r="O62" s="1">
        <f t="shared" si="32"/>
        <v>3694.5205479452056</v>
      </c>
      <c r="P62" s="1">
        <f>N62*LPR利息计算器!$H$8</f>
        <v>3058.9041095890411</v>
      </c>
      <c r="Q62" s="1">
        <f>O62*LPR利息计算器!$H$8</f>
        <v>3694.5205479452056</v>
      </c>
    </row>
    <row r="63" spans="1:17" x14ac:dyDescent="0.2">
      <c r="A63" s="14">
        <v>44247</v>
      </c>
      <c r="B63" s="2">
        <v>3.85</v>
      </c>
      <c r="C63" s="2">
        <v>4.6500000000000004</v>
      </c>
      <c r="D63" s="3">
        <f t="shared" si="0"/>
        <v>44247</v>
      </c>
      <c r="E63" s="3">
        <f t="shared" si="27"/>
        <v>44277</v>
      </c>
      <c r="F63" s="12">
        <f>LPR利息计算器!$B$2</f>
        <v>43701</v>
      </c>
      <c r="G63" s="3">
        <f>LPR利息计算器!$B$4</f>
        <v>45664</v>
      </c>
      <c r="H63" s="13">
        <f t="shared" si="28"/>
        <v>44247</v>
      </c>
      <c r="I63" s="18">
        <f t="shared" si="29"/>
        <v>44277</v>
      </c>
      <c r="J63" s="1">
        <f t="shared" si="30"/>
        <v>30</v>
      </c>
      <c r="K63" s="1">
        <f>B63/(LPR利息计算器!$H$10*100)</f>
        <v>1.0547945205479453E-4</v>
      </c>
      <c r="L63" s="1">
        <f>C63/(LPR利息计算器!$H$10*100)</f>
        <v>1.2739726027397261E-4</v>
      </c>
      <c r="M63" s="19">
        <f>LPR利息计算器!$B$6</f>
        <v>1000000</v>
      </c>
      <c r="N63" s="1">
        <f t="shared" si="31"/>
        <v>3164.3835616438355</v>
      </c>
      <c r="O63" s="1">
        <f t="shared" si="32"/>
        <v>3821.9178082191784</v>
      </c>
      <c r="P63" s="1">
        <f>N63*LPR利息计算器!$H$8</f>
        <v>3164.3835616438355</v>
      </c>
      <c r="Q63" s="1">
        <f>O63*LPR利息计算器!$H$8</f>
        <v>3821.9178082191784</v>
      </c>
    </row>
    <row r="64" spans="1:17" x14ac:dyDescent="0.2">
      <c r="A64" s="14">
        <v>44216</v>
      </c>
      <c r="B64" s="2">
        <v>3.85</v>
      </c>
      <c r="C64" s="2">
        <v>4.6500000000000004</v>
      </c>
      <c r="D64" s="3">
        <f t="shared" si="0"/>
        <v>44216</v>
      </c>
      <c r="E64" s="3">
        <f t="shared" si="27"/>
        <v>44247</v>
      </c>
      <c r="F64" s="12">
        <f>LPR利息计算器!$B$2</f>
        <v>43701</v>
      </c>
      <c r="G64" s="3">
        <f>LPR利息计算器!$B$4</f>
        <v>45664</v>
      </c>
      <c r="H64" s="13">
        <f t="shared" si="28"/>
        <v>44216</v>
      </c>
      <c r="I64" s="18">
        <f t="shared" si="29"/>
        <v>44247</v>
      </c>
      <c r="J64" s="1">
        <f t="shared" si="30"/>
        <v>31</v>
      </c>
      <c r="K64" s="1">
        <f>B64/(LPR利息计算器!$H$10*100)</f>
        <v>1.0547945205479453E-4</v>
      </c>
      <c r="L64" s="1">
        <f>C64/(LPR利息计算器!$H$10*100)</f>
        <v>1.2739726027397261E-4</v>
      </c>
      <c r="M64" s="19">
        <f>LPR利息计算器!$B$6</f>
        <v>1000000</v>
      </c>
      <c r="N64" s="1">
        <f t="shared" si="31"/>
        <v>3269.8630136986303</v>
      </c>
      <c r="O64" s="1">
        <f t="shared" si="32"/>
        <v>3949.3150684931506</v>
      </c>
      <c r="P64" s="1">
        <f>N64*LPR利息计算器!$H$8</f>
        <v>3269.8630136986303</v>
      </c>
      <c r="Q64" s="1">
        <f>O64*LPR利息计算器!$H$8</f>
        <v>3949.3150684931506</v>
      </c>
    </row>
    <row r="65" spans="1:17" x14ac:dyDescent="0.2">
      <c r="A65" s="14">
        <v>44186</v>
      </c>
      <c r="B65" s="2">
        <v>3.85</v>
      </c>
      <c r="C65" s="2">
        <v>4.6500000000000004</v>
      </c>
      <c r="D65" s="3">
        <f t="shared" si="0"/>
        <v>44186</v>
      </c>
      <c r="E65" s="3">
        <f t="shared" si="27"/>
        <v>44216</v>
      </c>
      <c r="F65" s="12">
        <f>LPR利息计算器!$B$2</f>
        <v>43701</v>
      </c>
      <c r="G65" s="3">
        <f>LPR利息计算器!$B$4</f>
        <v>45664</v>
      </c>
      <c r="H65" s="13">
        <f t="shared" si="28"/>
        <v>44186</v>
      </c>
      <c r="I65" s="18">
        <f t="shared" si="29"/>
        <v>44216</v>
      </c>
      <c r="J65" s="1">
        <f t="shared" si="30"/>
        <v>30</v>
      </c>
      <c r="K65" s="1">
        <f>B65/(LPR利息计算器!$H$10*100)</f>
        <v>1.0547945205479453E-4</v>
      </c>
      <c r="L65" s="1">
        <f>C65/(LPR利息计算器!$H$10*100)</f>
        <v>1.2739726027397261E-4</v>
      </c>
      <c r="M65" s="19">
        <f>LPR利息计算器!$B$6</f>
        <v>1000000</v>
      </c>
      <c r="N65" s="1">
        <f t="shared" si="31"/>
        <v>3164.3835616438355</v>
      </c>
      <c r="O65" s="1">
        <f t="shared" si="32"/>
        <v>3821.9178082191784</v>
      </c>
      <c r="P65" s="1">
        <f>N65*LPR利息计算器!$H$8</f>
        <v>3164.3835616438355</v>
      </c>
      <c r="Q65" s="1">
        <f>O65*LPR利息计算器!$H$8</f>
        <v>3821.9178082191784</v>
      </c>
    </row>
    <row r="66" spans="1:17" x14ac:dyDescent="0.2">
      <c r="A66" s="14">
        <v>44155</v>
      </c>
      <c r="B66" s="2">
        <v>3.85</v>
      </c>
      <c r="C66" s="2">
        <v>4.6500000000000004</v>
      </c>
      <c r="D66" s="3">
        <f t="shared" si="0"/>
        <v>44155</v>
      </c>
      <c r="E66" s="3">
        <f t="shared" si="27"/>
        <v>44186</v>
      </c>
      <c r="F66" s="12">
        <f>LPR利息计算器!$B$2</f>
        <v>43701</v>
      </c>
      <c r="G66" s="3">
        <f>LPR利息计算器!$B$4</f>
        <v>45664</v>
      </c>
      <c r="H66" s="13">
        <f t="shared" si="28"/>
        <v>44155</v>
      </c>
      <c r="I66" s="18">
        <f t="shared" si="29"/>
        <v>44186</v>
      </c>
      <c r="J66" s="1">
        <f t="shared" si="30"/>
        <v>31</v>
      </c>
      <c r="K66" s="1">
        <f>B66/(LPR利息计算器!$H$10*100)</f>
        <v>1.0547945205479453E-4</v>
      </c>
      <c r="L66" s="1">
        <f>C66/(LPR利息计算器!$H$10*100)</f>
        <v>1.2739726027397261E-4</v>
      </c>
      <c r="M66" s="19">
        <f>LPR利息计算器!$B$6</f>
        <v>1000000</v>
      </c>
      <c r="N66" s="1">
        <f t="shared" si="31"/>
        <v>3269.8630136986303</v>
      </c>
      <c r="O66" s="1">
        <f t="shared" si="32"/>
        <v>3949.3150684931506</v>
      </c>
      <c r="P66" s="1">
        <f>N66*LPR利息计算器!$H$8</f>
        <v>3269.8630136986303</v>
      </c>
      <c r="Q66" s="1">
        <f>O66*LPR利息计算器!$H$8</f>
        <v>3949.3150684931506</v>
      </c>
    </row>
    <row r="67" spans="1:17" x14ac:dyDescent="0.2">
      <c r="A67" s="14">
        <v>44124</v>
      </c>
      <c r="B67" s="2">
        <v>3.85</v>
      </c>
      <c r="C67" s="2">
        <v>4.6500000000000004</v>
      </c>
      <c r="D67" s="3">
        <f t="shared" si="0"/>
        <v>44124</v>
      </c>
      <c r="E67" s="3">
        <f t="shared" si="27"/>
        <v>44155</v>
      </c>
      <c r="F67" s="12">
        <f>LPR利息计算器!$B$2</f>
        <v>43701</v>
      </c>
      <c r="G67" s="3">
        <f>LPR利息计算器!$B$4</f>
        <v>45664</v>
      </c>
      <c r="H67" s="13">
        <f t="shared" si="28"/>
        <v>44124</v>
      </c>
      <c r="I67" s="18">
        <f t="shared" si="29"/>
        <v>44155</v>
      </c>
      <c r="J67" s="1">
        <f t="shared" si="30"/>
        <v>31</v>
      </c>
      <c r="K67" s="1">
        <f>B67/(LPR利息计算器!$H$10*100)</f>
        <v>1.0547945205479453E-4</v>
      </c>
      <c r="L67" s="1">
        <f>C67/(LPR利息计算器!$H$10*100)</f>
        <v>1.2739726027397261E-4</v>
      </c>
      <c r="M67" s="19">
        <f>LPR利息计算器!$B$6</f>
        <v>1000000</v>
      </c>
      <c r="N67" s="1">
        <f t="shared" si="31"/>
        <v>3269.8630136986303</v>
      </c>
      <c r="O67" s="1">
        <f t="shared" si="32"/>
        <v>3949.3150684931506</v>
      </c>
      <c r="P67" s="1">
        <f>N67*LPR利息计算器!$H$8</f>
        <v>3269.8630136986303</v>
      </c>
      <c r="Q67" s="1">
        <f>O67*LPR利息计算器!$H$8</f>
        <v>3949.3150684931506</v>
      </c>
    </row>
    <row r="68" spans="1:17" x14ac:dyDescent="0.2">
      <c r="A68" s="14">
        <v>44095</v>
      </c>
      <c r="B68" s="2">
        <v>3.85</v>
      </c>
      <c r="C68" s="2">
        <v>4.6500000000000004</v>
      </c>
      <c r="D68" s="3">
        <f t="shared" si="0"/>
        <v>44095</v>
      </c>
      <c r="E68" s="3">
        <f t="shared" si="27"/>
        <v>44124</v>
      </c>
      <c r="F68" s="12">
        <f>LPR利息计算器!$B$2</f>
        <v>43701</v>
      </c>
      <c r="G68" s="3">
        <f>LPR利息计算器!$B$4</f>
        <v>45664</v>
      </c>
      <c r="H68" s="13">
        <f t="shared" si="28"/>
        <v>44095</v>
      </c>
      <c r="I68" s="18">
        <f t="shared" si="29"/>
        <v>44124</v>
      </c>
      <c r="J68" s="1">
        <f t="shared" si="30"/>
        <v>29</v>
      </c>
      <c r="K68" s="1">
        <f>B68/(LPR利息计算器!$H$10*100)</f>
        <v>1.0547945205479453E-4</v>
      </c>
      <c r="L68" s="1">
        <f>C68/(LPR利息计算器!$H$10*100)</f>
        <v>1.2739726027397261E-4</v>
      </c>
      <c r="M68" s="19">
        <f>LPR利息计算器!$B$6</f>
        <v>1000000</v>
      </c>
      <c r="N68" s="1">
        <f t="shared" si="31"/>
        <v>3058.9041095890411</v>
      </c>
      <c r="O68" s="1">
        <f t="shared" si="32"/>
        <v>3694.5205479452056</v>
      </c>
      <c r="P68" s="1">
        <f>N68*LPR利息计算器!$H$8</f>
        <v>3058.9041095890411</v>
      </c>
      <c r="Q68" s="1">
        <f>O68*LPR利息计算器!$H$8</f>
        <v>3694.5205479452056</v>
      </c>
    </row>
    <row r="69" spans="1:17" x14ac:dyDescent="0.2">
      <c r="A69" s="14">
        <v>44063</v>
      </c>
      <c r="B69" s="2">
        <v>3.85</v>
      </c>
      <c r="C69" s="2">
        <v>4.6500000000000004</v>
      </c>
      <c r="D69" s="3">
        <f t="shared" ref="D69:D81" si="33">A69</f>
        <v>44063</v>
      </c>
      <c r="E69" s="3">
        <f t="shared" si="27"/>
        <v>44095</v>
      </c>
      <c r="F69" s="12">
        <f>LPR利息计算器!$B$2</f>
        <v>43701</v>
      </c>
      <c r="G69" s="3">
        <f>LPR利息计算器!$B$4</f>
        <v>45664</v>
      </c>
      <c r="H69" s="13">
        <f t="shared" si="28"/>
        <v>44063</v>
      </c>
      <c r="I69" s="18">
        <f t="shared" si="29"/>
        <v>44095</v>
      </c>
      <c r="J69" s="1">
        <f t="shared" si="30"/>
        <v>32</v>
      </c>
      <c r="K69" s="1">
        <f>B69/(LPR利息计算器!$H$10*100)</f>
        <v>1.0547945205479453E-4</v>
      </c>
      <c r="L69" s="1">
        <f>C69/(LPR利息计算器!$H$10*100)</f>
        <v>1.2739726027397261E-4</v>
      </c>
      <c r="M69" s="19">
        <f>LPR利息计算器!$B$6</f>
        <v>1000000</v>
      </c>
      <c r="N69" s="1">
        <f t="shared" si="31"/>
        <v>3375.3424657534247</v>
      </c>
      <c r="O69" s="1">
        <f t="shared" si="32"/>
        <v>4076.7123287671234</v>
      </c>
      <c r="P69" s="1">
        <f>N69*LPR利息计算器!$H$8</f>
        <v>3375.3424657534247</v>
      </c>
      <c r="Q69" s="1">
        <f>O69*LPR利息计算器!$H$8</f>
        <v>4076.7123287671234</v>
      </c>
    </row>
    <row r="70" spans="1:17" x14ac:dyDescent="0.2">
      <c r="A70" s="14">
        <v>44032</v>
      </c>
      <c r="B70" s="2">
        <v>3.85</v>
      </c>
      <c r="C70" s="2">
        <v>4.6500000000000004</v>
      </c>
      <c r="D70" s="3">
        <f t="shared" si="33"/>
        <v>44032</v>
      </c>
      <c r="E70" s="3">
        <f t="shared" si="27"/>
        <v>44063</v>
      </c>
      <c r="F70" s="12">
        <f>LPR利息计算器!$B$2</f>
        <v>43701</v>
      </c>
      <c r="G70" s="3">
        <f>LPR利息计算器!$B$4</f>
        <v>45664</v>
      </c>
      <c r="H70" s="13">
        <f t="shared" si="28"/>
        <v>44032</v>
      </c>
      <c r="I70" s="18">
        <f t="shared" si="29"/>
        <v>44063</v>
      </c>
      <c r="J70" s="1">
        <f t="shared" si="30"/>
        <v>31</v>
      </c>
      <c r="K70" s="1">
        <f>B70/(LPR利息计算器!$H$10*100)</f>
        <v>1.0547945205479453E-4</v>
      </c>
      <c r="L70" s="1">
        <f>C70/(LPR利息计算器!$H$10*100)</f>
        <v>1.2739726027397261E-4</v>
      </c>
      <c r="M70" s="19">
        <f>LPR利息计算器!$B$6</f>
        <v>1000000</v>
      </c>
      <c r="N70" s="1">
        <f t="shared" si="31"/>
        <v>3269.8630136986303</v>
      </c>
      <c r="O70" s="1">
        <f t="shared" si="32"/>
        <v>3949.3150684931506</v>
      </c>
      <c r="P70" s="1">
        <f>N70*LPR利息计算器!$H$8</f>
        <v>3269.8630136986303</v>
      </c>
      <c r="Q70" s="1">
        <f>O70*LPR利息计算器!$H$8</f>
        <v>3949.3150684931506</v>
      </c>
    </row>
    <row r="71" spans="1:17" x14ac:dyDescent="0.2">
      <c r="A71" s="14">
        <v>44004</v>
      </c>
      <c r="B71" s="2">
        <v>3.85</v>
      </c>
      <c r="C71" s="2">
        <v>4.6500000000000004</v>
      </c>
      <c r="D71" s="3">
        <f t="shared" si="33"/>
        <v>44004</v>
      </c>
      <c r="E71" s="3">
        <f t="shared" si="27"/>
        <v>44032</v>
      </c>
      <c r="F71" s="12">
        <f>LPR利息计算器!$B$2</f>
        <v>43701</v>
      </c>
      <c r="G71" s="3">
        <f>LPR利息计算器!$B$4</f>
        <v>45664</v>
      </c>
      <c r="H71" s="13">
        <f t="shared" si="28"/>
        <v>44004</v>
      </c>
      <c r="I71" s="18">
        <f t="shared" si="29"/>
        <v>44032</v>
      </c>
      <c r="J71" s="1">
        <f t="shared" si="30"/>
        <v>28</v>
      </c>
      <c r="K71" s="1">
        <f>B71/(LPR利息计算器!$H$10*100)</f>
        <v>1.0547945205479453E-4</v>
      </c>
      <c r="L71" s="1">
        <f>C71/(LPR利息计算器!$H$10*100)</f>
        <v>1.2739726027397261E-4</v>
      </c>
      <c r="M71" s="19">
        <f>LPR利息计算器!$B$6</f>
        <v>1000000</v>
      </c>
      <c r="N71" s="1">
        <f t="shared" si="31"/>
        <v>2953.4246575342468</v>
      </c>
      <c r="O71" s="1">
        <f t="shared" si="32"/>
        <v>3567.1232876712329</v>
      </c>
      <c r="P71" s="1">
        <f>N71*LPR利息计算器!$H$8</f>
        <v>2953.4246575342468</v>
      </c>
      <c r="Q71" s="1">
        <f>O71*LPR利息计算器!$H$8</f>
        <v>3567.1232876712329</v>
      </c>
    </row>
    <row r="72" spans="1:17" x14ac:dyDescent="0.2">
      <c r="A72" s="14">
        <v>43971</v>
      </c>
      <c r="B72" s="2">
        <v>3.85</v>
      </c>
      <c r="C72" s="2">
        <v>4.6500000000000004</v>
      </c>
      <c r="D72" s="3">
        <f t="shared" si="33"/>
        <v>43971</v>
      </c>
      <c r="E72" s="3">
        <f t="shared" si="27"/>
        <v>44004</v>
      </c>
      <c r="F72" s="12">
        <f>LPR利息计算器!$B$2</f>
        <v>43701</v>
      </c>
      <c r="G72" s="3">
        <f>LPR利息计算器!$B$4</f>
        <v>45664</v>
      </c>
      <c r="H72" s="13">
        <f t="shared" si="28"/>
        <v>43971</v>
      </c>
      <c r="I72" s="18">
        <f t="shared" si="29"/>
        <v>44004</v>
      </c>
      <c r="J72" s="1">
        <f t="shared" si="30"/>
        <v>33</v>
      </c>
      <c r="K72" s="1">
        <f>B72/(LPR利息计算器!$H$10*100)</f>
        <v>1.0547945205479453E-4</v>
      </c>
      <c r="L72" s="1">
        <f>C72/(LPR利息计算器!$H$10*100)</f>
        <v>1.2739726027397261E-4</v>
      </c>
      <c r="M72" s="19">
        <f>LPR利息计算器!$B$6</f>
        <v>1000000</v>
      </c>
      <c r="N72" s="1">
        <f t="shared" si="31"/>
        <v>3480.821917808219</v>
      </c>
      <c r="O72" s="1">
        <f t="shared" si="32"/>
        <v>4204.1095890410961</v>
      </c>
      <c r="P72" s="1">
        <f>N72*LPR利息计算器!$H$8</f>
        <v>3480.821917808219</v>
      </c>
      <c r="Q72" s="1">
        <f>O72*LPR利息计算器!$H$8</f>
        <v>4204.1095890410961</v>
      </c>
    </row>
    <row r="73" spans="1:17" x14ac:dyDescent="0.2">
      <c r="A73" s="14">
        <v>43941</v>
      </c>
      <c r="B73" s="2">
        <v>3.85</v>
      </c>
      <c r="C73" s="2">
        <v>4.6500000000000004</v>
      </c>
      <c r="D73" s="3">
        <f t="shared" si="33"/>
        <v>43941</v>
      </c>
      <c r="E73" s="3">
        <f t="shared" si="27"/>
        <v>43971</v>
      </c>
      <c r="F73" s="12">
        <f>LPR利息计算器!$B$2</f>
        <v>43701</v>
      </c>
      <c r="G73" s="3">
        <f>LPR利息计算器!$B$4</f>
        <v>45664</v>
      </c>
      <c r="H73" s="13">
        <f t="shared" si="28"/>
        <v>43941</v>
      </c>
      <c r="I73" s="18">
        <f t="shared" si="29"/>
        <v>43971</v>
      </c>
      <c r="J73" s="1">
        <f t="shared" si="30"/>
        <v>30</v>
      </c>
      <c r="K73" s="1">
        <f>B73/(LPR利息计算器!$H$10*100)</f>
        <v>1.0547945205479453E-4</v>
      </c>
      <c r="L73" s="1">
        <f>C73/(LPR利息计算器!$H$10*100)</f>
        <v>1.2739726027397261E-4</v>
      </c>
      <c r="M73" s="19">
        <f>LPR利息计算器!$B$6</f>
        <v>1000000</v>
      </c>
      <c r="N73" s="1">
        <f t="shared" si="31"/>
        <v>3164.3835616438355</v>
      </c>
      <c r="O73" s="1">
        <f t="shared" si="32"/>
        <v>3821.9178082191784</v>
      </c>
      <c r="P73" s="1">
        <f>N73*LPR利息计算器!$H$8</f>
        <v>3164.3835616438355</v>
      </c>
      <c r="Q73" s="1">
        <f>O73*LPR利息计算器!$H$8</f>
        <v>3821.9178082191784</v>
      </c>
    </row>
    <row r="74" spans="1:17" x14ac:dyDescent="0.2">
      <c r="A74" s="14">
        <v>43910</v>
      </c>
      <c r="B74" s="2">
        <v>4.05</v>
      </c>
      <c r="C74" s="2">
        <v>4.75</v>
      </c>
      <c r="D74" s="3">
        <f t="shared" si="33"/>
        <v>43910</v>
      </c>
      <c r="E74" s="3">
        <f t="shared" si="27"/>
        <v>43941</v>
      </c>
      <c r="F74" s="12">
        <f>LPR利息计算器!$B$2</f>
        <v>43701</v>
      </c>
      <c r="G74" s="3">
        <f>LPR利息计算器!$B$4</f>
        <v>45664</v>
      </c>
      <c r="H74" s="13">
        <f t="shared" si="28"/>
        <v>43910</v>
      </c>
      <c r="I74" s="18">
        <f t="shared" si="29"/>
        <v>43941</v>
      </c>
      <c r="J74" s="1">
        <f t="shared" si="30"/>
        <v>31</v>
      </c>
      <c r="K74" s="1">
        <f>B74/(LPR利息计算器!$H$10*100)</f>
        <v>1.1095890410958904E-4</v>
      </c>
      <c r="L74" s="1">
        <f>C74/(LPR利息计算器!$H$10*100)</f>
        <v>1.3013698630136986E-4</v>
      </c>
      <c r="M74" s="19">
        <f>LPR利息计算器!$B$6</f>
        <v>1000000</v>
      </c>
      <c r="N74" s="1">
        <f t="shared" si="31"/>
        <v>3439.7260273972602</v>
      </c>
      <c r="O74" s="1">
        <f t="shared" si="32"/>
        <v>4034.2465753424658</v>
      </c>
      <c r="P74" s="1">
        <f>N74*LPR利息计算器!$H$8</f>
        <v>3439.7260273972602</v>
      </c>
      <c r="Q74" s="1">
        <f>O74*LPR利息计算器!$H$8</f>
        <v>4034.2465753424658</v>
      </c>
    </row>
    <row r="75" spans="1:17" x14ac:dyDescent="0.2">
      <c r="A75" s="14">
        <v>43881</v>
      </c>
      <c r="B75" s="2">
        <v>4.05</v>
      </c>
      <c r="C75" s="2">
        <v>4.75</v>
      </c>
      <c r="D75" s="3">
        <f t="shared" si="33"/>
        <v>43881</v>
      </c>
      <c r="E75" s="3">
        <f t="shared" si="27"/>
        <v>43910</v>
      </c>
      <c r="F75" s="12">
        <f>LPR利息计算器!$B$2</f>
        <v>43701</v>
      </c>
      <c r="G75" s="3">
        <f>LPR利息计算器!$B$4</f>
        <v>45664</v>
      </c>
      <c r="H75" s="13">
        <f t="shared" si="28"/>
        <v>43881</v>
      </c>
      <c r="I75" s="18">
        <f t="shared" si="29"/>
        <v>43910</v>
      </c>
      <c r="J75" s="1">
        <f t="shared" si="30"/>
        <v>29</v>
      </c>
      <c r="K75" s="1">
        <f>B75/(LPR利息计算器!$H$10*100)</f>
        <v>1.1095890410958904E-4</v>
      </c>
      <c r="L75" s="1">
        <f>C75/(LPR利息计算器!$H$10*100)</f>
        <v>1.3013698630136986E-4</v>
      </c>
      <c r="M75" s="19">
        <f>LPR利息计算器!$B$6</f>
        <v>1000000</v>
      </c>
      <c r="N75" s="1">
        <f t="shared" si="31"/>
        <v>3217.8082191780823</v>
      </c>
      <c r="O75" s="1">
        <f t="shared" si="32"/>
        <v>3773.972602739726</v>
      </c>
      <c r="P75" s="1">
        <f>N75*LPR利息计算器!$H$8</f>
        <v>3217.8082191780823</v>
      </c>
      <c r="Q75" s="1">
        <f>O75*LPR利息计算器!$H$8</f>
        <v>3773.972602739726</v>
      </c>
    </row>
    <row r="76" spans="1:17" x14ac:dyDescent="0.2">
      <c r="A76" s="14">
        <v>43850</v>
      </c>
      <c r="B76" s="2">
        <v>4.1500000000000004</v>
      </c>
      <c r="C76" s="2">
        <v>4.8</v>
      </c>
      <c r="D76" s="3">
        <f t="shared" si="33"/>
        <v>43850</v>
      </c>
      <c r="E76" s="3">
        <f t="shared" si="27"/>
        <v>43881</v>
      </c>
      <c r="F76" s="12">
        <f>LPR利息计算器!$B$2</f>
        <v>43701</v>
      </c>
      <c r="G76" s="3">
        <f>LPR利息计算器!$B$4</f>
        <v>45664</v>
      </c>
      <c r="H76" s="13">
        <f t="shared" si="28"/>
        <v>43850</v>
      </c>
      <c r="I76" s="18">
        <f t="shared" si="29"/>
        <v>43881</v>
      </c>
      <c r="J76" s="1">
        <f t="shared" si="30"/>
        <v>31</v>
      </c>
      <c r="K76" s="1">
        <f>B76/(LPR利息计算器!$H$10*100)</f>
        <v>1.1369863013698631E-4</v>
      </c>
      <c r="L76" s="1">
        <f>C76/(LPR利息计算器!$H$10*100)</f>
        <v>1.3150684931506848E-4</v>
      </c>
      <c r="M76" s="19">
        <f>LPR利息计算器!$B$6</f>
        <v>1000000</v>
      </c>
      <c r="N76" s="1">
        <f t="shared" si="31"/>
        <v>3524.6575342465758</v>
      </c>
      <c r="O76" s="1">
        <f t="shared" si="32"/>
        <v>4076.7123287671229</v>
      </c>
      <c r="P76" s="1">
        <f>N76*LPR利息计算器!$H$8</f>
        <v>3524.6575342465758</v>
      </c>
      <c r="Q76" s="1">
        <f>O76*LPR利息计算器!$H$8</f>
        <v>4076.7123287671229</v>
      </c>
    </row>
    <row r="77" spans="1:17" x14ac:dyDescent="0.2">
      <c r="A77" s="14">
        <v>43819</v>
      </c>
      <c r="B77" s="2">
        <v>4.1500000000000004</v>
      </c>
      <c r="C77" s="2">
        <v>4.8</v>
      </c>
      <c r="D77" s="3">
        <f t="shared" si="33"/>
        <v>43819</v>
      </c>
      <c r="E77" s="3">
        <f t="shared" si="27"/>
        <v>43850</v>
      </c>
      <c r="F77" s="12">
        <f>LPR利息计算器!$B$2</f>
        <v>43701</v>
      </c>
      <c r="G77" s="3">
        <f>LPR利息计算器!$B$4</f>
        <v>45664</v>
      </c>
      <c r="H77" s="13">
        <f t="shared" si="28"/>
        <v>43819</v>
      </c>
      <c r="I77" s="18">
        <f t="shared" si="29"/>
        <v>43850</v>
      </c>
      <c r="J77" s="1">
        <f t="shared" si="30"/>
        <v>31</v>
      </c>
      <c r="K77" s="1">
        <f>B77/(LPR利息计算器!$H$10*100)</f>
        <v>1.1369863013698631E-4</v>
      </c>
      <c r="L77" s="1">
        <f>C77/(LPR利息计算器!$H$10*100)</f>
        <v>1.3150684931506848E-4</v>
      </c>
      <c r="M77" s="19">
        <f>LPR利息计算器!$B$6</f>
        <v>1000000</v>
      </c>
      <c r="N77" s="1">
        <f t="shared" si="31"/>
        <v>3524.6575342465758</v>
      </c>
      <c r="O77" s="1">
        <f t="shared" si="32"/>
        <v>4076.7123287671229</v>
      </c>
      <c r="P77" s="1">
        <f>N77*LPR利息计算器!$H$8</f>
        <v>3524.6575342465758</v>
      </c>
      <c r="Q77" s="1">
        <f>O77*LPR利息计算器!$H$8</f>
        <v>4076.7123287671229</v>
      </c>
    </row>
    <row r="78" spans="1:17" x14ac:dyDescent="0.2">
      <c r="A78" s="14">
        <v>43789</v>
      </c>
      <c r="B78" s="2">
        <v>4.1500000000000004</v>
      </c>
      <c r="C78" s="2">
        <v>4.8</v>
      </c>
      <c r="D78" s="3">
        <f t="shared" si="33"/>
        <v>43789</v>
      </c>
      <c r="E78" s="3">
        <f t="shared" si="27"/>
        <v>43819</v>
      </c>
      <c r="F78" s="12">
        <f>LPR利息计算器!$B$2</f>
        <v>43701</v>
      </c>
      <c r="G78" s="3">
        <f>LPR利息计算器!$B$4</f>
        <v>45664</v>
      </c>
      <c r="H78" s="13">
        <f t="shared" si="28"/>
        <v>43789</v>
      </c>
      <c r="I78" s="18">
        <f t="shared" si="29"/>
        <v>43819</v>
      </c>
      <c r="J78" s="1">
        <f t="shared" si="30"/>
        <v>30</v>
      </c>
      <c r="K78" s="1">
        <f>B78/(LPR利息计算器!$H$10*100)</f>
        <v>1.1369863013698631E-4</v>
      </c>
      <c r="L78" s="1">
        <f>C78/(LPR利息计算器!$H$10*100)</f>
        <v>1.3150684931506848E-4</v>
      </c>
      <c r="M78" s="19">
        <f>LPR利息计算器!$B$6</f>
        <v>1000000</v>
      </c>
      <c r="N78" s="1">
        <f t="shared" si="31"/>
        <v>3410.9589041095892</v>
      </c>
      <c r="O78" s="1">
        <f t="shared" si="32"/>
        <v>3945.2054794520545</v>
      </c>
      <c r="P78" s="1">
        <f>N78*LPR利息计算器!$H$8</f>
        <v>3410.9589041095892</v>
      </c>
      <c r="Q78" s="1">
        <f>O78*LPR利息计算器!$H$8</f>
        <v>3945.2054794520545</v>
      </c>
    </row>
    <row r="79" spans="1:17" x14ac:dyDescent="0.2">
      <c r="A79" s="14">
        <v>43759</v>
      </c>
      <c r="B79" s="2">
        <v>4.2</v>
      </c>
      <c r="C79" s="2">
        <v>4.8499999999999996</v>
      </c>
      <c r="D79" s="3">
        <f t="shared" si="33"/>
        <v>43759</v>
      </c>
      <c r="E79" s="3">
        <f t="shared" si="27"/>
        <v>43789</v>
      </c>
      <c r="F79" s="12">
        <f>LPR利息计算器!$B$2</f>
        <v>43701</v>
      </c>
      <c r="G79" s="3">
        <f>LPR利息计算器!$B$4</f>
        <v>45664</v>
      </c>
      <c r="H79" s="13">
        <f t="shared" si="28"/>
        <v>43759</v>
      </c>
      <c r="I79" s="18">
        <f t="shared" si="29"/>
        <v>43789</v>
      </c>
      <c r="J79" s="1">
        <f t="shared" si="30"/>
        <v>30</v>
      </c>
      <c r="K79" s="1">
        <f>B79/(LPR利息计算器!$H$10*100)</f>
        <v>1.1506849315068494E-4</v>
      </c>
      <c r="L79" s="1">
        <f>C79/(LPR利息计算器!$H$10*100)</f>
        <v>1.328767123287671E-4</v>
      </c>
      <c r="M79" s="19">
        <f>LPR利息计算器!$B$6</f>
        <v>1000000</v>
      </c>
      <c r="N79" s="1">
        <f t="shared" si="31"/>
        <v>3452.0547945205485</v>
      </c>
      <c r="O79" s="1">
        <f t="shared" si="32"/>
        <v>3986.301369863013</v>
      </c>
      <c r="P79" s="1">
        <f>N79*LPR利息计算器!$H$8</f>
        <v>3452.0547945205485</v>
      </c>
      <c r="Q79" s="1">
        <f>O79*LPR利息计算器!$H$8</f>
        <v>3986.301369863013</v>
      </c>
    </row>
    <row r="80" spans="1:17" x14ac:dyDescent="0.2">
      <c r="A80" s="14">
        <v>43728</v>
      </c>
      <c r="B80" s="2">
        <v>4.2</v>
      </c>
      <c r="C80" s="2">
        <v>4.8499999999999996</v>
      </c>
      <c r="D80" s="3">
        <f t="shared" si="33"/>
        <v>43728</v>
      </c>
      <c r="E80" s="3">
        <f t="shared" si="27"/>
        <v>43759</v>
      </c>
      <c r="F80" s="12">
        <f>LPR利息计算器!$B$2</f>
        <v>43701</v>
      </c>
      <c r="G80" s="3">
        <f>LPR利息计算器!$B$4</f>
        <v>45664</v>
      </c>
      <c r="H80" s="13">
        <f t="shared" si="28"/>
        <v>43728</v>
      </c>
      <c r="I80" s="18">
        <f t="shared" si="29"/>
        <v>43759</v>
      </c>
      <c r="J80" s="1">
        <f t="shared" si="30"/>
        <v>31</v>
      </c>
      <c r="K80" s="1">
        <f>B80/(LPR利息计算器!$H$10*100)</f>
        <v>1.1506849315068494E-4</v>
      </c>
      <c r="L80" s="1">
        <f>C80/(LPR利息计算器!$H$10*100)</f>
        <v>1.328767123287671E-4</v>
      </c>
      <c r="M80" s="19">
        <f>LPR利息计算器!$B$6</f>
        <v>1000000</v>
      </c>
      <c r="N80" s="1">
        <f t="shared" si="31"/>
        <v>3567.1232876712334</v>
      </c>
      <c r="O80" s="1">
        <f t="shared" si="32"/>
        <v>4119.17808219178</v>
      </c>
      <c r="P80" s="1">
        <f>N80*LPR利息计算器!$H$8</f>
        <v>3567.1232876712334</v>
      </c>
      <c r="Q80" s="1">
        <f>O80*LPR利息计算器!$H$8</f>
        <v>4119.17808219178</v>
      </c>
    </row>
    <row r="81" spans="1:17" x14ac:dyDescent="0.2">
      <c r="A81" s="14">
        <v>43697</v>
      </c>
      <c r="B81" s="2">
        <v>4.25</v>
      </c>
      <c r="C81" s="2">
        <v>4.8499999999999996</v>
      </c>
      <c r="D81" s="3">
        <f t="shared" si="33"/>
        <v>43697</v>
      </c>
      <c r="E81" s="3">
        <f t="shared" si="27"/>
        <v>43728</v>
      </c>
      <c r="F81" s="12">
        <f>LPR利息计算器!$B$2</f>
        <v>43701</v>
      </c>
      <c r="G81" s="3">
        <f>LPR利息计算器!$B$4</f>
        <v>45664</v>
      </c>
      <c r="H81" s="13">
        <f t="shared" si="28"/>
        <v>43701</v>
      </c>
      <c r="I81" s="18">
        <f t="shared" si="29"/>
        <v>43728</v>
      </c>
      <c r="J81" s="1">
        <f t="shared" si="30"/>
        <v>27</v>
      </c>
      <c r="K81" s="1">
        <f>B81/(LPR利息计算器!$H$10*100)</f>
        <v>1.1643835616438356E-4</v>
      </c>
      <c r="L81" s="1">
        <f>C81/(LPR利息计算器!$H$10*100)</f>
        <v>1.328767123287671E-4</v>
      </c>
      <c r="M81" s="19">
        <f>LPR利息计算器!$B$6</f>
        <v>1000000</v>
      </c>
      <c r="N81" s="1">
        <f t="shared" si="31"/>
        <v>3143.8356164383563</v>
      </c>
      <c r="O81" s="1">
        <f t="shared" si="32"/>
        <v>3587.6712328767117</v>
      </c>
      <c r="P81" s="1">
        <f>N81*LPR利息计算器!$H$8</f>
        <v>3143.8356164383563</v>
      </c>
      <c r="Q81" s="1">
        <f>O81*LPR利息计算器!$H$8</f>
        <v>3587.6712328767117</v>
      </c>
    </row>
  </sheetData>
  <phoneticPr fontId="31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7"/>
  <sheetViews>
    <sheetView workbookViewId="0">
      <selection activeCell="C5" sqref="C5"/>
    </sheetView>
  </sheetViews>
  <sheetFormatPr defaultColWidth="8.875" defaultRowHeight="14.25" x14ac:dyDescent="0.2"/>
  <sheetData>
    <row r="1" spans="1:2" x14ac:dyDescent="0.2">
      <c r="A1">
        <v>1</v>
      </c>
      <c r="B1">
        <v>365</v>
      </c>
    </row>
    <row r="2" spans="1:2" x14ac:dyDescent="0.2">
      <c r="A2">
        <v>1.5</v>
      </c>
      <c r="B2">
        <v>360</v>
      </c>
    </row>
    <row r="3" spans="1:2" x14ac:dyDescent="0.2">
      <c r="A3">
        <v>2</v>
      </c>
    </row>
    <row r="4" spans="1:2" x14ac:dyDescent="0.2">
      <c r="A4">
        <v>2.5</v>
      </c>
    </row>
    <row r="5" spans="1:2" x14ac:dyDescent="0.2">
      <c r="A5">
        <v>3</v>
      </c>
    </row>
    <row r="6" spans="1:2" x14ac:dyDescent="0.2">
      <c r="A6">
        <v>3.5</v>
      </c>
    </row>
    <row r="7" spans="1:2" x14ac:dyDescent="0.2">
      <c r="A7">
        <v>4</v>
      </c>
    </row>
  </sheetData>
  <phoneticPr fontId="31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C31"/>
  <sheetViews>
    <sheetView workbookViewId="0">
      <selection activeCell="B15" sqref="B15"/>
    </sheetView>
  </sheetViews>
  <sheetFormatPr defaultColWidth="8.875" defaultRowHeight="14.25" x14ac:dyDescent="0.2"/>
  <sheetData>
    <row r="1" spans="1:3" x14ac:dyDescent="0.2">
      <c r="A1">
        <v>1</v>
      </c>
      <c r="B1">
        <v>2019</v>
      </c>
      <c r="C1">
        <v>1</v>
      </c>
    </row>
    <row r="2" spans="1:3" x14ac:dyDescent="0.2">
      <c r="A2">
        <v>2</v>
      </c>
      <c r="B2">
        <v>2020</v>
      </c>
      <c r="C2">
        <v>2</v>
      </c>
    </row>
    <row r="3" spans="1:3" x14ac:dyDescent="0.2">
      <c r="A3">
        <v>3</v>
      </c>
      <c r="B3">
        <v>2021</v>
      </c>
      <c r="C3">
        <v>3</v>
      </c>
    </row>
    <row r="4" spans="1:3" x14ac:dyDescent="0.2">
      <c r="A4">
        <v>4</v>
      </c>
      <c r="B4">
        <v>2022</v>
      </c>
      <c r="C4">
        <v>4</v>
      </c>
    </row>
    <row r="5" spans="1:3" x14ac:dyDescent="0.2">
      <c r="A5">
        <v>5</v>
      </c>
      <c r="B5">
        <v>2023</v>
      </c>
      <c r="C5">
        <v>5</v>
      </c>
    </row>
    <row r="6" spans="1:3" x14ac:dyDescent="0.2">
      <c r="A6">
        <v>6</v>
      </c>
      <c r="B6">
        <v>2024</v>
      </c>
      <c r="C6">
        <v>6</v>
      </c>
    </row>
    <row r="7" spans="1:3" x14ac:dyDescent="0.2">
      <c r="A7">
        <v>7</v>
      </c>
      <c r="B7">
        <v>2025</v>
      </c>
      <c r="C7">
        <v>7</v>
      </c>
    </row>
    <row r="8" spans="1:3" x14ac:dyDescent="0.2">
      <c r="A8">
        <v>8</v>
      </c>
      <c r="C8">
        <v>8</v>
      </c>
    </row>
    <row r="9" spans="1:3" x14ac:dyDescent="0.2">
      <c r="A9">
        <v>9</v>
      </c>
      <c r="C9">
        <v>9</v>
      </c>
    </row>
    <row r="10" spans="1:3" x14ac:dyDescent="0.2">
      <c r="A10">
        <v>10</v>
      </c>
      <c r="C10">
        <v>10</v>
      </c>
    </row>
    <row r="11" spans="1:3" x14ac:dyDescent="0.2">
      <c r="A11">
        <v>11</v>
      </c>
      <c r="C11">
        <v>11</v>
      </c>
    </row>
    <row r="12" spans="1:3" x14ac:dyDescent="0.2">
      <c r="A12">
        <v>12</v>
      </c>
      <c r="C12">
        <v>12</v>
      </c>
    </row>
    <row r="13" spans="1:3" x14ac:dyDescent="0.2">
      <c r="A13">
        <v>13</v>
      </c>
    </row>
    <row r="14" spans="1:3" x14ac:dyDescent="0.2">
      <c r="A14">
        <v>14</v>
      </c>
    </row>
    <row r="15" spans="1:3" x14ac:dyDescent="0.2">
      <c r="A15">
        <v>15</v>
      </c>
    </row>
    <row r="16" spans="1:3" x14ac:dyDescent="0.2">
      <c r="A16">
        <v>16</v>
      </c>
    </row>
    <row r="17" spans="1:1" x14ac:dyDescent="0.2">
      <c r="A17">
        <v>17</v>
      </c>
    </row>
    <row r="18" spans="1:1" x14ac:dyDescent="0.2">
      <c r="A18">
        <v>18</v>
      </c>
    </row>
    <row r="19" spans="1:1" x14ac:dyDescent="0.2">
      <c r="A19">
        <v>19</v>
      </c>
    </row>
    <row r="20" spans="1:1" x14ac:dyDescent="0.2">
      <c r="A20">
        <v>20</v>
      </c>
    </row>
    <row r="21" spans="1:1" x14ac:dyDescent="0.2">
      <c r="A21">
        <v>21</v>
      </c>
    </row>
    <row r="22" spans="1:1" x14ac:dyDescent="0.2">
      <c r="A22">
        <v>22</v>
      </c>
    </row>
    <row r="23" spans="1:1" x14ac:dyDescent="0.2">
      <c r="A23">
        <v>23</v>
      </c>
    </row>
    <row r="24" spans="1:1" x14ac:dyDescent="0.2">
      <c r="A24">
        <v>24</v>
      </c>
    </row>
    <row r="25" spans="1:1" x14ac:dyDescent="0.2">
      <c r="A25">
        <v>25</v>
      </c>
    </row>
    <row r="26" spans="1:1" x14ac:dyDescent="0.2">
      <c r="A26">
        <v>26</v>
      </c>
    </row>
    <row r="27" spans="1:1" x14ac:dyDescent="0.2">
      <c r="A27">
        <v>27</v>
      </c>
    </row>
    <row r="28" spans="1:1" x14ac:dyDescent="0.2">
      <c r="A28">
        <v>28</v>
      </c>
    </row>
    <row r="29" spans="1:1" x14ac:dyDescent="0.2">
      <c r="A29">
        <v>29</v>
      </c>
    </row>
    <row r="30" spans="1:1" x14ac:dyDescent="0.2">
      <c r="A30">
        <v>30</v>
      </c>
    </row>
    <row r="31" spans="1:1" x14ac:dyDescent="0.2">
      <c r="A31">
        <v>31</v>
      </c>
    </row>
  </sheetData>
  <phoneticPr fontId="3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LPR利息计算器</vt:lpstr>
      <vt:lpstr>计算明细</vt:lpstr>
      <vt:lpstr>计算明细0</vt:lpstr>
      <vt:lpstr>LPR</vt:lpstr>
      <vt:lpstr>Sheet1</vt:lpstr>
      <vt:lpstr>Sheet2</vt:lpstr>
      <vt:lpstr>LPR!lpr.aspx?chnl_cdrate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宋宜诺</dc:creator>
  <cp:lastModifiedBy>宋宜诺</cp:lastModifiedBy>
  <cp:lastPrinted>2020-06-28T13:22:00Z</cp:lastPrinted>
  <dcterms:created xsi:type="dcterms:W3CDTF">2020-01-17T08:16:00Z</dcterms:created>
  <dcterms:modified xsi:type="dcterms:W3CDTF">2025-01-07T12:42:30Z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DFB36C7502F84A26882AB2CE48AA0215_12</vt:lpwstr>
  </property>
</Properties>
</file>